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7545" windowHeight="4800" tabRatio="862" activeTab="0"/>
  </bookViews>
  <sheets>
    <sheet name="Koordinaten" sheetId="1" r:id="rId1"/>
    <sheet name="Lagetreue" sheetId="2" r:id="rId2"/>
    <sheet name="Boxplot_Legende" sheetId="3" r:id="rId3"/>
    <sheet name="Boxplots_K_F" sheetId="4" r:id="rId4"/>
    <sheet name="Boxplots_K_U" sheetId="5" r:id="rId5"/>
    <sheet name="Boxplots_Bussole" sheetId="6" r:id="rId6"/>
    <sheet name="Vergleich Hoffmann" sheetId="7" r:id="rId7"/>
    <sheet name="Daten_Diag" sheetId="8" r:id="rId8"/>
    <sheet name="Lage_K_F" sheetId="9" r:id="rId9"/>
    <sheet name="Lage_K_U" sheetId="10" r:id="rId10"/>
    <sheet name="Lage_B_B" sheetId="11" r:id="rId11"/>
    <sheet name="Lage_B_F" sheetId="12" r:id="rId12"/>
    <sheet name="Lage_B_U" sheetId="13" r:id="rId13"/>
  </sheets>
  <definedNames>
    <definedName name="A">'Lagetreue'!$3:$6</definedName>
    <definedName name="B">'Lagetreue'!$7:$10</definedName>
    <definedName name="C">'Lagetreue'!$11:$18</definedName>
    <definedName name="D">'Lagetreue'!$19:$24</definedName>
    <definedName name="E">'Lagetreue'!$25:$28</definedName>
    <definedName name="F">'Lagetreue'!$29:$34</definedName>
  </definedNames>
  <calcPr fullCalcOnLoad="1"/>
</workbook>
</file>

<file path=xl/sharedStrings.xml><?xml version="1.0" encoding="utf-8"?>
<sst xmlns="http://schemas.openxmlformats.org/spreadsheetml/2006/main" count="321" uniqueCount="102">
  <si>
    <t>Bezeichnung</t>
  </si>
  <si>
    <t>A_1</t>
  </si>
  <si>
    <t>A_2</t>
  </si>
  <si>
    <t>A_3</t>
  </si>
  <si>
    <t>A_4</t>
  </si>
  <si>
    <t>B_1</t>
  </si>
  <si>
    <t>B_2</t>
  </si>
  <si>
    <t>B_3</t>
  </si>
  <si>
    <t>B_4</t>
  </si>
  <si>
    <t>C_1</t>
  </si>
  <si>
    <t>C_2</t>
  </si>
  <si>
    <t>C_3</t>
  </si>
  <si>
    <t>C_4</t>
  </si>
  <si>
    <t>C_5</t>
  </si>
  <si>
    <t>C_6</t>
  </si>
  <si>
    <t>C_7</t>
  </si>
  <si>
    <t>C_8</t>
  </si>
  <si>
    <t>D_1</t>
  </si>
  <si>
    <t>D_2</t>
  </si>
  <si>
    <t>D_3</t>
  </si>
  <si>
    <t>D_4</t>
  </si>
  <si>
    <t>D_5</t>
  </si>
  <si>
    <t>D_6</t>
  </si>
  <si>
    <t>E_1</t>
  </si>
  <si>
    <t>E_2</t>
  </si>
  <si>
    <t>E_3</t>
  </si>
  <si>
    <t>E_4</t>
  </si>
  <si>
    <t>F_1</t>
  </si>
  <si>
    <t>F_2</t>
  </si>
  <si>
    <t>F_3</t>
  </si>
  <si>
    <t>F_4</t>
  </si>
  <si>
    <t>F_5</t>
  </si>
  <si>
    <t>Diff_R</t>
  </si>
  <si>
    <t>Diff_H</t>
  </si>
  <si>
    <t>Kompass/Fadenmessgerät</t>
  </si>
  <si>
    <t>Kompass/Ultraschall</t>
  </si>
  <si>
    <t>Referenz / ASCOS</t>
  </si>
  <si>
    <t>Rechtswert</t>
  </si>
  <si>
    <t>Hochwert</t>
  </si>
  <si>
    <t>Lagefehler</t>
  </si>
  <si>
    <t>Bussole/Bandmass</t>
  </si>
  <si>
    <t>Bussole/Fadenmessgerät</t>
  </si>
  <si>
    <t>Bussole/Ultraschall</t>
  </si>
  <si>
    <t>Mittelwert</t>
  </si>
  <si>
    <t>Einhängepunkt</t>
  </si>
  <si>
    <t>Diag Lage</t>
  </si>
  <si>
    <t>min</t>
  </si>
  <si>
    <t>max</t>
  </si>
  <si>
    <t>amp</t>
  </si>
  <si>
    <t>bbox</t>
  </si>
  <si>
    <t>max amp</t>
  </si>
  <si>
    <t>B_0 Zentrale Aufstellung</t>
  </si>
  <si>
    <t>Q25</t>
  </si>
  <si>
    <t>Max</t>
  </si>
  <si>
    <t>Min</t>
  </si>
  <si>
    <t>K/F</t>
  </si>
  <si>
    <t>K/U</t>
  </si>
  <si>
    <t>B/B</t>
  </si>
  <si>
    <t>B/F</t>
  </si>
  <si>
    <t>B/U</t>
  </si>
  <si>
    <t>Median</t>
  </si>
  <si>
    <t>Q75%</t>
  </si>
  <si>
    <t>diag extend</t>
  </si>
  <si>
    <t>Boxplots</t>
  </si>
  <si>
    <t>Q95%</t>
  </si>
  <si>
    <t>Q05%</t>
  </si>
  <si>
    <t>Gesamt</t>
  </si>
  <si>
    <t>Fläche A</t>
  </si>
  <si>
    <t>Fläche B</t>
  </si>
  <si>
    <t>Fläche C</t>
  </si>
  <si>
    <t>Fläche D</t>
  </si>
  <si>
    <t>Fläche E</t>
  </si>
  <si>
    <t>Fläche F</t>
  </si>
  <si>
    <t>A</t>
  </si>
  <si>
    <t>B</t>
  </si>
  <si>
    <t>C</t>
  </si>
  <si>
    <t>D</t>
  </si>
  <si>
    <t>E</t>
  </si>
  <si>
    <t>F</t>
  </si>
  <si>
    <t>Legende</t>
  </si>
  <si>
    <t>Q25%</t>
  </si>
  <si>
    <t>10-fach ueberhoeht</t>
  </si>
  <si>
    <t>Bussole Bandmass</t>
  </si>
  <si>
    <t>Bussole Fadenmessgerät</t>
  </si>
  <si>
    <t>Bussole Ultraschall</t>
  </si>
  <si>
    <t>Vergleich mit Hoffmann 2005</t>
  </si>
  <si>
    <t>eigene Werte</t>
  </si>
  <si>
    <t>Aus: Hoffmann 2005, Punkt_Diagramme.xls</t>
  </si>
  <si>
    <t>Kompass / Fadenmessgerät</t>
  </si>
  <si>
    <t>Kompass / Ultraschall</t>
  </si>
  <si>
    <t>Bussole / Bandmaß</t>
  </si>
  <si>
    <t>Bussole /Fadenmessgerät</t>
  </si>
  <si>
    <t>Bussole / Ultraschall</t>
  </si>
  <si>
    <t>Leica GS5+ Beacon</t>
  </si>
  <si>
    <t>Leica GS50 UKW/LW</t>
  </si>
  <si>
    <t>Leica GS50 ppREF</t>
  </si>
  <si>
    <t>Leica GS50 Sateline</t>
  </si>
  <si>
    <t>Leica GS50 ppWEB</t>
  </si>
  <si>
    <t>Leica GS50 ohne DGPS</t>
  </si>
  <si>
    <t>Thales MobMap ppWEB</t>
  </si>
  <si>
    <t>Thales MobMap EGNOS</t>
  </si>
  <si>
    <t>Thales MobMap ohne DGPS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</si>
</sst>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%"/>
  </numFmts>
  <fonts count="11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"/>
      <family val="0"/>
    </font>
    <font>
      <sz val="12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0" fontId="0" fillId="0" borderId="0" xfId="0" applyNumberFormat="1" applyAlignment="1">
      <alignment/>
    </xf>
    <xf numFmtId="0" fontId="0" fillId="2" borderId="33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2" borderId="50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2" borderId="5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61" xfId="0" applyBorder="1" applyAlignment="1">
      <alignment/>
    </xf>
    <xf numFmtId="0" fontId="0" fillId="0" borderId="51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3" fillId="0" borderId="57" xfId="0" applyFont="1" applyBorder="1" applyAlignment="1">
      <alignment/>
    </xf>
    <xf numFmtId="0" fontId="0" fillId="0" borderId="64" xfId="0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05"/>
          <c:w val="0.958"/>
          <c:h val="0.92625"/>
        </c:manualLayout>
      </c:layout>
      <c:lineChart>
        <c:grouping val="standard"/>
        <c:varyColors val="0"/>
        <c:ser>
          <c:idx val="0"/>
          <c:order val="1"/>
          <c:tx>
            <c:strRef>
              <c:f>Daten_Diag!$A$89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Daten_Diag!$A$89</c:f>
                  <c:strCache>
                    <c:ptCount val="1"/>
                    <c:pt idx="0">
                      <c:v>Q25%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Daten_Diag!$B$89</c:f>
              <c:numCache>
                <c:ptCount val="1"/>
                <c:pt idx="0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Daten_Diag!$A$90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Daten_Diag!$A$90</c:f>
                  <c:strCache>
                    <c:ptCount val="1"/>
                    <c:pt idx="0">
                      <c:v>Q05%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Daten_Diag!$B$90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Daten_Diag!$A$91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Daten_Diag!$A$91</c:f>
                  <c:strCache>
                    <c:ptCount val="1"/>
                    <c:pt idx="0">
                      <c:v>Q95%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Daten_Diag!$B$91</c:f>
              <c:numCache>
                <c:ptCount val="1"/>
                <c:pt idx="0">
                  <c:v>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Daten_Diag!$A$94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Daten_Diag!$A$94</c:f>
                  <c:strCache>
                    <c:ptCount val="1"/>
                    <c:pt idx="0">
                      <c:v>Min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Daten_Diag!$B$94</c:f>
              <c:numCache>
                <c:ptCount val="1"/>
                <c:pt idx="0">
                  <c:v>0.5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Daten_Diag!$A$95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Daten_Diag!$A$95</c:f>
                  <c:strCache>
                    <c:ptCount val="1"/>
                    <c:pt idx="0">
                      <c:v>Max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Daten_Diag!$B$95</c:f>
              <c:numCache>
                <c:ptCount val="1"/>
                <c:pt idx="0">
                  <c:v>4.5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Daten_Diag!$A$92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Daten_Diag!$A$92</c:f>
                  <c:strCache>
                    <c:ptCount val="1"/>
                    <c:pt idx="0">
                      <c:v>Q75%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Daten_Diag!$B$92</c:f>
              <c:numCache>
                <c:ptCount val="1"/>
                <c:pt idx="0">
                  <c:v>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46070975"/>
        <c:axId val="8799880"/>
      </c:lineChart>
      <c:lineChart>
        <c:grouping val="standard"/>
        <c:varyColors val="0"/>
        <c:ser>
          <c:idx val="4"/>
          <c:order val="0"/>
          <c:tx>
            <c:strRef>
              <c:f>Daten_Diag!$A$88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Daten_Diag!$A$88</c:f>
                  <c:strCache>
                    <c:ptCount val="1"/>
                    <c:pt idx="0">
                      <c:v>Median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Daten_Diag!$B$88</c:f>
              <c:numCache>
                <c:ptCount val="1"/>
                <c:pt idx="0">
                  <c:v>2.5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Daten_Diag!$A$93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Daten_Diag!$A$93</c:f>
                  <c:strCache>
                    <c:ptCount val="1"/>
                    <c:pt idx="0">
                      <c:v>Mittelwert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Daten_Diag!$B$93</c:f>
              <c:numCache>
                <c:ptCount val="1"/>
                <c:pt idx="0">
                  <c:v>2.8</c:v>
                </c:pt>
              </c:numCache>
            </c:numRef>
          </c:val>
          <c:smooth val="0"/>
        </c:ser>
        <c:marker val="1"/>
        <c:axId val="31831113"/>
        <c:axId val="2434114"/>
      </c:lineChart>
      <c:catAx>
        <c:axId val="3183111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4114"/>
        <c:crosses val="autoZero"/>
        <c:auto val="0"/>
        <c:lblOffset val="100"/>
        <c:noMultiLvlLbl val="0"/>
      </c:catAx>
      <c:valAx>
        <c:axId val="2434114"/>
        <c:scaling>
          <c:orientation val="minMax"/>
        </c:scaling>
        <c:axPos val="l"/>
        <c:delete val="1"/>
        <c:majorTickMark val="out"/>
        <c:minorTickMark val="none"/>
        <c:tickLblPos val="nextTo"/>
        <c:crossAx val="31831113"/>
        <c:crossesAt val="1"/>
        <c:crossBetween val="between"/>
        <c:dispUnits/>
        <c:majorUnit val="1"/>
      </c:valAx>
      <c:catAx>
        <c:axId val="46070975"/>
        <c:scaling>
          <c:orientation val="minMax"/>
        </c:scaling>
        <c:axPos val="b"/>
        <c:delete val="1"/>
        <c:majorTickMark val="in"/>
        <c:minorTickMark val="none"/>
        <c:tickLblPos val="nextTo"/>
        <c:crossAx val="8799880"/>
        <c:crosses val="autoZero"/>
        <c:auto val="1"/>
        <c:lblOffset val="100"/>
        <c:noMultiLvlLbl val="0"/>
      </c:catAx>
      <c:valAx>
        <c:axId val="8799880"/>
        <c:scaling>
          <c:orientation val="minMax"/>
        </c:scaling>
        <c:axPos val="l"/>
        <c:delete val="1"/>
        <c:majorTickMark val="in"/>
        <c:minorTickMark val="none"/>
        <c:tickLblPos val="nextTo"/>
        <c:crossAx val="460709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Lageabweichung Bussole Ultraschall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1235"/>
          <c:w val="0.49725"/>
          <c:h val="0.7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x"/>
              <c:size val="8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errBars>
            <c:errDir val="y"/>
            <c:errBarType val="plus"/>
            <c:errValType val="cust"/>
            <c:plus>
              <c:numRef>
                <c:f>Daten_Diag!$R$10:$R$16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-1.2643093429505825</c:v>
                  </c:pt>
                  <c:pt idx="4">
                    <c:v>-1.6925036516040564</c:v>
                  </c:pt>
                  <c:pt idx="5">
                    <c:v>-0.998483682051301</c:v>
                  </c:pt>
                  <c:pt idx="6">
                    <c:v>NaN</c:v>
                  </c:pt>
                </c:numCache>
              </c:numRef>
            </c:plus>
            <c:noEndCap val="0"/>
            <c:spPr>
              <a:ln w="25400">
                <a:solidFill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7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0.6992393033578992</c:v>
                </c:pt>
                <c:pt idx="4">
                  <c:v>0.1715701762586832</c:v>
                </c:pt>
                <c:pt idx="5">
                  <c:v>-1.181128286756575</c:v>
                </c:pt>
                <c:pt idx="6">
                  <c:v>NaN</c:v>
                </c:pt>
              </c:numLit>
            </c:plus>
            <c:noEndCap val="0"/>
            <c:spPr>
              <a:ln w="25400">
                <a:solidFill/>
              </a:ln>
            </c:spPr>
          </c:errBars>
          <c:xVal>
            <c:numRef>
              <c:f>Daten_Diag!$B$10:$B$16</c:f>
              <c:numCache>
                <c:ptCount val="7"/>
                <c:pt idx="0">
                  <c:v>4474877.21280239</c:v>
                </c:pt>
                <c:pt idx="2">
                  <c:v>4474896.59877</c:v>
                </c:pt>
                <c:pt idx="3">
                  <c:v>4474869.87124</c:v>
                </c:pt>
                <c:pt idx="4">
                  <c:v>4474853.65474</c:v>
                </c:pt>
                <c:pt idx="5">
                  <c:v>4474880.73632</c:v>
                </c:pt>
                <c:pt idx="6">
                  <c:v>4474896.59877</c:v>
                </c:pt>
              </c:numCache>
            </c:numRef>
          </c:xVal>
          <c:yVal>
            <c:numRef>
              <c:f>Daten_Diag!$C$10:$C$16</c:f>
              <c:numCache>
                <c:ptCount val="7"/>
                <c:pt idx="0">
                  <c:v>5363704.4175693</c:v>
                </c:pt>
                <c:pt idx="2">
                  <c:v>5363712.4475</c:v>
                </c:pt>
                <c:pt idx="3">
                  <c:v>5363684.09067</c:v>
                </c:pt>
                <c:pt idx="4">
                  <c:v>5363699.5144</c:v>
                </c:pt>
                <c:pt idx="5">
                  <c:v>5363728.27799</c:v>
                </c:pt>
                <c:pt idx="6">
                  <c:v>5363712.4475</c:v>
                </c:pt>
              </c:numCache>
            </c:numRef>
          </c:yVal>
          <c:smooth val="0"/>
        </c:ser>
        <c:axId val="30184193"/>
        <c:axId val="42777402"/>
      </c:scatterChart>
      <c:valAx>
        <c:axId val="30184193"/>
        <c:scaling>
          <c:orientation val="minMax"/>
          <c:max val="4474896.59877"/>
          <c:min val="4474853.65474"/>
        </c:scaling>
        <c:axPos val="b"/>
        <c:delete val="1"/>
        <c:majorTickMark val="out"/>
        <c:minorTickMark val="none"/>
        <c:tickLblPos val="nextTo"/>
        <c:crossAx val="42777402"/>
        <c:crossesAt val="5363684.09067"/>
        <c:crossBetween val="midCat"/>
        <c:dispUnits/>
        <c:majorUnit val="50"/>
        <c:minorUnit val="10"/>
      </c:valAx>
      <c:valAx>
        <c:axId val="42777402"/>
        <c:scaling>
          <c:orientation val="minMax"/>
          <c:max val="5363728.27799"/>
          <c:min val="5363684.09067"/>
        </c:scaling>
        <c:axPos val="l"/>
        <c:delete val="1"/>
        <c:majorTickMark val="out"/>
        <c:minorTickMark val="none"/>
        <c:tickLblPos val="nextTo"/>
        <c:crossAx val="30184193"/>
        <c:crossesAt val="4474853.65474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Lagetreue Kompass/Fadenmessgerät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525"/>
          <c:w val="0.94475"/>
          <c:h val="0.8335"/>
        </c:manualLayout>
      </c:layout>
      <c:lineChart>
        <c:grouping val="standard"/>
        <c:varyColors val="0"/>
        <c:ser>
          <c:idx val="0"/>
          <c:order val="1"/>
          <c:tx>
            <c:strRef>
              <c:f>Daten_Diag!$A$61</c:f>
              <c:strCache>
                <c:ptCount val="1"/>
                <c:pt idx="0">
                  <c:v>Q25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Daten_Diag!$B$61:$H$61</c:f>
              <c:numCache>
                <c:ptCount val="7"/>
                <c:pt idx="0">
                  <c:v>0.38901364000301736</c:v>
                </c:pt>
                <c:pt idx="1">
                  <c:v>0.32908596618025054</c:v>
                </c:pt>
                <c:pt idx="2">
                  <c:v>0.420396031191691</c:v>
                </c:pt>
                <c:pt idx="3">
                  <c:v>0.4020845235076281</c:v>
                </c:pt>
                <c:pt idx="4">
                  <c:v>1.015820834233545</c:v>
                </c:pt>
                <c:pt idx="5">
                  <c:v>0.8188022276013671</c:v>
                </c:pt>
                <c:pt idx="6">
                  <c:v>0.29343088539121187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Daten_Diag!$A$62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Daten_Diag!$B$62:$H$62</c:f>
              <c:numCache>
                <c:ptCount val="7"/>
                <c:pt idx="0">
                  <c:v>0.21597140754084548</c:v>
                </c:pt>
                <c:pt idx="1">
                  <c:v>0.31107457571192365</c:v>
                </c:pt>
                <c:pt idx="2">
                  <c:v>0.313377890278971</c:v>
                </c:pt>
                <c:pt idx="3">
                  <c:v>0.2366747940226459</c:v>
                </c:pt>
                <c:pt idx="4">
                  <c:v>0.6371442918524315</c:v>
                </c:pt>
                <c:pt idx="5">
                  <c:v>0.6915245839493818</c:v>
                </c:pt>
                <c:pt idx="6">
                  <c:v>0.16455322013186768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Daten_Diag!$A$63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Daten_Diag!$B$63:$H$63</c:f>
              <c:numCache>
                <c:ptCount val="7"/>
                <c:pt idx="0">
                  <c:v>1.9935246543047171</c:v>
                </c:pt>
                <c:pt idx="1">
                  <c:v>0.4501018799707741</c:v>
                </c:pt>
                <c:pt idx="2">
                  <c:v>0.7808569218063641</c:v>
                </c:pt>
                <c:pt idx="3">
                  <c:v>1.1236965266513506</c:v>
                </c:pt>
                <c:pt idx="4">
                  <c:v>2.3918133408697346</c:v>
                </c:pt>
                <c:pt idx="5">
                  <c:v>1.7413745389050566</c:v>
                </c:pt>
                <c:pt idx="6">
                  <c:v>1.755018465841562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Daten_Diag!$A$66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Daten_Diag!$B$66:$H$66</c:f>
              <c:numCache>
                <c:ptCount val="7"/>
                <c:pt idx="0">
                  <c:v>0.13233380381703164</c:v>
                </c:pt>
                <c:pt idx="1">
                  <c:v>0.30657172809484196</c:v>
                </c:pt>
                <c:pt idx="2">
                  <c:v>0.286623355050791</c:v>
                </c:pt>
                <c:pt idx="3">
                  <c:v>0.15816526866907182</c:v>
                </c:pt>
                <c:pt idx="4">
                  <c:v>0.5659085071555653</c:v>
                </c:pt>
                <c:pt idx="5">
                  <c:v>0.6597051730363854</c:v>
                </c:pt>
                <c:pt idx="6">
                  <c:v>0.13233380381703164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Daten_Diag!$A$67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Daten_Diag!$B$67:$H$67</c:f>
              <c:numCache>
                <c:ptCount val="7"/>
                <c:pt idx="0">
                  <c:v>2.467586220595058</c:v>
                </c:pt>
                <c:pt idx="1">
                  <c:v>0.4687737604484261</c:v>
                </c:pt>
                <c:pt idx="2">
                  <c:v>0.806044501192339</c:v>
                </c:pt>
                <c:pt idx="3">
                  <c:v>1.2543716107094893</c:v>
                </c:pt>
                <c:pt idx="4">
                  <c:v>2.467586220595058</c:v>
                </c:pt>
                <c:pt idx="5">
                  <c:v>1.7607059561616798</c:v>
                </c:pt>
                <c:pt idx="6">
                  <c:v>1.7845612630514391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Daten_Diag!$A$64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Daten_Diag!$B$64:$H$64</c:f>
              <c:numCache>
                <c:ptCount val="7"/>
                <c:pt idx="0">
                  <c:v>1.5113259999306206</c:v>
                </c:pt>
                <c:pt idx="1">
                  <c:v>0.3754143580601663</c:v>
                </c:pt>
                <c:pt idx="2">
                  <c:v>0.6801066042624649</c:v>
                </c:pt>
                <c:pt idx="3">
                  <c:v>0.7346047711786345</c:v>
                </c:pt>
                <c:pt idx="4">
                  <c:v>2.0573820568676324</c:v>
                </c:pt>
                <c:pt idx="5">
                  <c:v>1.6640488698785634</c:v>
                </c:pt>
                <c:pt idx="6">
                  <c:v>1.636847277002053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4526771"/>
        <c:axId val="56699356"/>
      </c:lineChart>
      <c:lineChart>
        <c:grouping val="standard"/>
        <c:varyColors val="0"/>
        <c:ser>
          <c:idx val="4"/>
          <c:order val="0"/>
          <c:tx>
            <c:strRef>
              <c:f>Daten_Diag!$A$60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Daten_Diag!$B$60:$H$60</c:f>
              <c:numCache>
                <c:ptCount val="7"/>
                <c:pt idx="0">
                  <c:v>0.6727533960229097</c:v>
                </c:pt>
                <c:pt idx="1">
                  <c:v>0.3404426347363999</c:v>
                </c:pt>
                <c:pt idx="2">
                  <c:v>0.5541687073325909</c:v>
                </c:pt>
                <c:pt idx="3">
                  <c:v>0.45120893617689695</c:v>
                </c:pt>
                <c:pt idx="4">
                  <c:v>1.6233862607471625</c:v>
                </c:pt>
                <c:pt idx="5">
                  <c:v>1.2518322101202761</c:v>
                </c:pt>
                <c:pt idx="6">
                  <c:v>1.5115252002057975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Daten_Diag!$A$65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Daten_Diag!$B$59:$H$59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Daten_Diag!$B$65:$H$65</c:f>
              <c:numCache>
                <c:ptCount val="7"/>
                <c:pt idx="0">
                  <c:v>0.9118107886439455</c:v>
                </c:pt>
                <c:pt idx="1">
                  <c:v>0.36405768950401696</c:v>
                </c:pt>
                <c:pt idx="2">
                  <c:v>0.548945521191907</c:v>
                </c:pt>
                <c:pt idx="3">
                  <c:v>0.5841085952423338</c:v>
                </c:pt>
                <c:pt idx="4">
                  <c:v>1.549268932813624</c:v>
                </c:pt>
                <c:pt idx="5">
                  <c:v>1.2310188873596544</c:v>
                </c:pt>
                <c:pt idx="6">
                  <c:v>1.0717396858935067</c:v>
                </c:pt>
              </c:numCache>
            </c:numRef>
          </c:val>
          <c:smooth val="0"/>
        </c:ser>
        <c:marker val="1"/>
        <c:axId val="10637821"/>
        <c:axId val="2376022"/>
      </c:lineChart>
      <c:catAx>
        <c:axId val="1063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76022"/>
        <c:crosses val="autoZero"/>
        <c:auto val="0"/>
        <c:lblOffset val="100"/>
        <c:noMultiLvlLbl val="0"/>
      </c:catAx>
      <c:valAx>
        <c:axId val="2376022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Abweichung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637821"/>
        <c:crossesAt val="1"/>
        <c:crossBetween val="between"/>
        <c:dispUnits/>
        <c:majorUnit val="1"/>
        <c:minorUnit val="0.5"/>
      </c:valAx>
      <c:catAx>
        <c:axId val="45267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699356"/>
        <c:crosses val="autoZero"/>
        <c:auto val="1"/>
        <c:lblOffset val="100"/>
        <c:noMultiLvlLbl val="0"/>
      </c:catAx>
      <c:valAx>
        <c:axId val="56699356"/>
        <c:scaling>
          <c:orientation val="minMax"/>
        </c:scaling>
        <c:axPos val="l"/>
        <c:delete val="1"/>
        <c:majorTickMark val="out"/>
        <c:minorTickMark val="none"/>
        <c:tickLblPos val="nextTo"/>
        <c:crossAx val="45267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Lagetreue Kompass / Ultraschall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525"/>
          <c:w val="0.94475"/>
          <c:h val="0.8335"/>
        </c:manualLayout>
      </c:layout>
      <c:lineChart>
        <c:grouping val="standard"/>
        <c:varyColors val="0"/>
        <c:ser>
          <c:idx val="0"/>
          <c:order val="1"/>
          <c:tx>
            <c:strRef>
              <c:f>Daten_Diag!$A$70</c:f>
              <c:strCache>
                <c:ptCount val="1"/>
                <c:pt idx="0">
                  <c:v>Q25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Daten_Diag!$B$70:$H$70</c:f>
              <c:numCache>
                <c:ptCount val="7"/>
                <c:pt idx="0">
                  <c:v>0.456985609696011</c:v>
                </c:pt>
                <c:pt idx="1">
                  <c:v>0.32908452355172685</c:v>
                </c:pt>
                <c:pt idx="2">
                  <c:v>0.3180243403637001</c:v>
                </c:pt>
                <c:pt idx="3">
                  <c:v>0.6213476118776151</c:v>
                </c:pt>
                <c:pt idx="4">
                  <c:v>0.6902629566296762</c:v>
                </c:pt>
                <c:pt idx="6">
                  <c:v>0.6706651044187766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Daten_Diag!$A$71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Daten_Diag!$B$71:$H$71</c:f>
              <c:numCache>
                <c:ptCount val="7"/>
                <c:pt idx="0">
                  <c:v>0.21388652716546433</c:v>
                </c:pt>
                <c:pt idx="1">
                  <c:v>0.31107312025263373</c:v>
                </c:pt>
                <c:pt idx="2">
                  <c:v>0.2099984252018059</c:v>
                </c:pt>
                <c:pt idx="3">
                  <c:v>0.4364584104635717</c:v>
                </c:pt>
                <c:pt idx="4">
                  <c:v>0.5615765601475387</c:v>
                </c:pt>
                <c:pt idx="6">
                  <c:v>0.2400000639373806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Daten_Diag!$A$72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Daten_Diag!$B$72:$H$72</c:f>
              <c:numCache>
                <c:ptCount val="7"/>
                <c:pt idx="0">
                  <c:v>2.5953666639871713</c:v>
                </c:pt>
                <c:pt idx="1">
                  <c:v>0.4501003814630259</c:v>
                </c:pt>
                <c:pt idx="2">
                  <c:v>0.654469762012873</c:v>
                </c:pt>
                <c:pt idx="3">
                  <c:v>1.4321881580027556</c:v>
                </c:pt>
                <c:pt idx="4">
                  <c:v>2.3590043588012657</c:v>
                </c:pt>
                <c:pt idx="6">
                  <c:v>3.1332905073432245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Daten_Diag!$A$75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Daten_Diag!$B$75:$H$75</c:f>
              <c:numCache>
                <c:ptCount val="7"/>
                <c:pt idx="0">
                  <c:v>0.13233380381703164</c:v>
                </c:pt>
                <c:pt idx="1">
                  <c:v>0.3065702694278605</c:v>
                </c:pt>
                <c:pt idx="2">
                  <c:v>0.1829919464113323</c:v>
                </c:pt>
                <c:pt idx="3">
                  <c:v>0.38247820924298975</c:v>
                </c:pt>
                <c:pt idx="4">
                  <c:v>0.5601325768540444</c:v>
                </c:pt>
                <c:pt idx="6">
                  <c:v>0.13233380381703164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Daten_Diag!$A$76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Daten_Diag!$B$76:$H$76</c:f>
              <c:numCache>
                <c:ptCount val="7"/>
                <c:pt idx="0">
                  <c:v>3.2541769626795993</c:v>
                </c:pt>
                <c:pt idx="1">
                  <c:v>0.46877223583584</c:v>
                </c:pt>
                <c:pt idx="2">
                  <c:v>0.676848987312518</c:v>
                </c:pt>
                <c:pt idx="3">
                  <c:v>1.487816631499162</c:v>
                </c:pt>
                <c:pt idx="4">
                  <c:v>2.4322325979555086</c:v>
                </c:pt>
                <c:pt idx="6">
                  <c:v>3.2541769626795993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Daten_Diag!$A$73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Daten_Diag!$B$73:$H$73</c:f>
              <c:numCache>
                <c:ptCount val="7"/>
                <c:pt idx="0">
                  <c:v>1.3198123469945813</c:v>
                </c:pt>
                <c:pt idx="1">
                  <c:v>0.37541296397176954</c:v>
                </c:pt>
                <c:pt idx="2">
                  <c:v>0.564952860814293</c:v>
                </c:pt>
                <c:pt idx="3">
                  <c:v>0.9949483212763461</c:v>
                </c:pt>
                <c:pt idx="4">
                  <c:v>2.0564452090441603</c:v>
                </c:pt>
                <c:pt idx="6">
                  <c:v>2.649744685997726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1215527"/>
        <c:axId val="2176176"/>
      </c:lineChart>
      <c:lineChart>
        <c:grouping val="standard"/>
        <c:varyColors val="0"/>
        <c:ser>
          <c:idx val="4"/>
          <c:order val="0"/>
          <c:tx>
            <c:strRef>
              <c:f>Daten_Diag!$A$69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Daten_Diag!$B$69:$H$69</c:f>
              <c:numCache>
                <c:ptCount val="7"/>
                <c:pt idx="0">
                  <c:v>0.6714287329339994</c:v>
                </c:pt>
                <c:pt idx="1">
                  <c:v>0.34044124080504756</c:v>
                </c:pt>
                <c:pt idx="2">
                  <c:v>0.45305673431606797</c:v>
                </c:pt>
                <c:pt idx="3">
                  <c:v>0.7711642762137632</c:v>
                </c:pt>
                <c:pt idx="4">
                  <c:v>1.4355741042978363</c:v>
                </c:pt>
                <c:pt idx="6">
                  <c:v>1.2926149805928946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Daten_Diag!$A$74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Daten_Diag!$B$68:$H$68</c:f>
              <c:strCache>
                <c:ptCount val="7"/>
                <c:pt idx="0">
                  <c:v>Gesamt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</c:strCache>
            </c:strRef>
          </c:cat>
          <c:val>
            <c:numRef>
              <c:f>Daten_Diag!$B$74:$H$74</c:f>
              <c:numCache>
                <c:ptCount val="7"/>
                <c:pt idx="0">
                  <c:v>1.005723385595702</c:v>
                </c:pt>
                <c:pt idx="1">
                  <c:v>0.3640562467184489</c:v>
                </c:pt>
                <c:pt idx="2">
                  <c:v>0.4376325560133061</c:v>
                </c:pt>
                <c:pt idx="3">
                  <c:v>0.8514260372870911</c:v>
                </c:pt>
                <c:pt idx="4">
                  <c:v>1.4281235891286306</c:v>
                </c:pt>
                <c:pt idx="6">
                  <c:v>1.5999071075012057</c:v>
                </c:pt>
              </c:numCache>
            </c:numRef>
          </c:val>
          <c:smooth val="0"/>
        </c:ser>
        <c:marker val="1"/>
        <c:axId val="56933169"/>
        <c:axId val="23965162"/>
      </c:lineChart>
      <c:catAx>
        <c:axId val="5693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965162"/>
        <c:crosses val="autoZero"/>
        <c:auto val="0"/>
        <c:lblOffset val="100"/>
        <c:noMultiLvlLbl val="0"/>
      </c:catAx>
      <c:valAx>
        <c:axId val="23965162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Anweichung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933169"/>
        <c:crossesAt val="1"/>
        <c:crossBetween val="between"/>
        <c:dispUnits/>
        <c:majorUnit val="1"/>
        <c:minorUnit val="0.5"/>
      </c:valAx>
      <c:catAx>
        <c:axId val="1215527"/>
        <c:scaling>
          <c:orientation val="minMax"/>
        </c:scaling>
        <c:axPos val="b"/>
        <c:delete val="1"/>
        <c:majorTickMark val="in"/>
        <c:minorTickMark val="none"/>
        <c:tickLblPos val="nextTo"/>
        <c:crossAx val="2176176"/>
        <c:crosses val="autoZero"/>
        <c:auto val="1"/>
        <c:lblOffset val="100"/>
        <c:noMultiLvlLbl val="0"/>
      </c:catAx>
      <c:valAx>
        <c:axId val="2176176"/>
        <c:scaling>
          <c:orientation val="minMax"/>
        </c:scaling>
        <c:axPos val="l"/>
        <c:delete val="1"/>
        <c:majorTickMark val="in"/>
        <c:minorTickMark val="none"/>
        <c:tickLblPos val="nextTo"/>
        <c:crossAx val="12155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Lagetreue Fläche B / Bussole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525"/>
          <c:w val="0.94475"/>
          <c:h val="0.83425"/>
        </c:manualLayout>
      </c:layout>
      <c:lineChart>
        <c:grouping val="standard"/>
        <c:varyColors val="0"/>
        <c:ser>
          <c:idx val="0"/>
          <c:order val="1"/>
          <c:tx>
            <c:strRef>
              <c:f>Daten_Diag!$A$79</c:f>
              <c:strCache>
                <c:ptCount val="1"/>
                <c:pt idx="0">
                  <c:v>Q25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Daten_Diag!$B$77:$D$77</c:f>
              <c:strCache>
                <c:ptCount val="3"/>
                <c:pt idx="0">
                  <c:v>Bussole Bandmass</c:v>
                </c:pt>
                <c:pt idx="1">
                  <c:v>Bussole Fadenmessgerät</c:v>
                </c:pt>
                <c:pt idx="2">
                  <c:v>Bussole Ultraschall</c:v>
                </c:pt>
              </c:strCache>
            </c:strRef>
          </c:cat>
          <c:val>
            <c:numRef>
              <c:f>Daten_Diag!$B$79:$D$79</c:f>
              <c:numCache>
                <c:ptCount val="3"/>
                <c:pt idx="0">
                  <c:v>1.012966153952844</c:v>
                </c:pt>
                <c:pt idx="1">
                  <c:v>1.461955728973701</c:v>
                </c:pt>
                <c:pt idx="2">
                  <c:v>1.4957042775659808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Daten_Diag!$A$80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Daten_Diag!$B$77:$D$77</c:f>
              <c:strCache>
                <c:ptCount val="3"/>
                <c:pt idx="0">
                  <c:v>Bussole Bandmass</c:v>
                </c:pt>
                <c:pt idx="1">
                  <c:v>Bussole Fadenmessgerät</c:v>
                </c:pt>
                <c:pt idx="2">
                  <c:v>Bussole Ultraschall</c:v>
                </c:pt>
              </c:strCache>
            </c:strRef>
          </c:cat>
          <c:val>
            <c:numRef>
              <c:f>Daten_Diag!$B$80:$D$80</c:f>
              <c:numCache>
                <c:ptCount val="3"/>
                <c:pt idx="0">
                  <c:v>0.3624659940682572</c:v>
                </c:pt>
                <c:pt idx="1">
                  <c:v>1.394224242395425</c:v>
                </c:pt>
                <c:pt idx="2">
                  <c:v>1.4549716301254865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Daten_Diag!$A$81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Daten_Diag!$B$77:$D$77</c:f>
              <c:strCache>
                <c:ptCount val="3"/>
                <c:pt idx="0">
                  <c:v>Bussole Bandmass</c:v>
                </c:pt>
                <c:pt idx="1">
                  <c:v>Bussole Fadenmessgerät</c:v>
                </c:pt>
                <c:pt idx="2">
                  <c:v>Bussole Ultraschall</c:v>
                </c:pt>
              </c:strCache>
            </c:strRef>
          </c:cat>
          <c:val>
            <c:numRef>
              <c:f>Daten_Diag!$B$81:$D$81</c:f>
              <c:numCache>
                <c:ptCount val="3"/>
                <c:pt idx="0">
                  <c:v>1.6745080653426465</c:v>
                </c:pt>
                <c:pt idx="1">
                  <c:v>1.694144176867445</c:v>
                </c:pt>
                <c:pt idx="2">
                  <c:v>1.6857217717985855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Daten_Diag!$A$84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Daten_Diag!$B$84:$D$84</c:f>
              <c:numCache>
                <c:ptCount val="3"/>
                <c:pt idx="0">
                  <c:v>0.19984095409711056</c:v>
                </c:pt>
                <c:pt idx="1">
                  <c:v>1.3772913707508558</c:v>
                </c:pt>
                <c:pt idx="2">
                  <c:v>1.444788468265363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Daten_Diag!$A$85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Daten_Diag!$B$85:$D$85</c:f>
              <c:numCache>
                <c:ptCount val="3"/>
                <c:pt idx="0">
                  <c:v>1.6801339275011835</c:v>
                </c:pt>
                <c:pt idx="1">
                  <c:v>1.7105357423864338</c:v>
                </c:pt>
                <c:pt idx="2">
                  <c:v>1.7011775145688062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Daten_Diag!$A$82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Daten_Diag!$B$77:$D$77</c:f>
              <c:strCache>
                <c:ptCount val="3"/>
                <c:pt idx="0">
                  <c:v>Bussole Bandmass</c:v>
                </c:pt>
                <c:pt idx="1">
                  <c:v>Bussole Fadenmessgerät</c:v>
                </c:pt>
                <c:pt idx="2">
                  <c:v>Bussole Ultraschall</c:v>
                </c:pt>
              </c:strCache>
            </c:strRef>
          </c:cat>
          <c:val>
            <c:numRef>
              <c:f>Daten_Diag!$B$82:$D$82</c:f>
              <c:numCache>
                <c:ptCount val="3"/>
                <c:pt idx="0">
                  <c:v>1.6520046167084985</c:v>
                </c:pt>
                <c:pt idx="1">
                  <c:v>1.62857791479149</c:v>
                </c:pt>
                <c:pt idx="2">
                  <c:v>1.6238988007177024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23836955"/>
        <c:axId val="16529156"/>
      </c:lineChart>
      <c:lineChart>
        <c:grouping val="standard"/>
        <c:varyColors val="0"/>
        <c:ser>
          <c:idx val="4"/>
          <c:order val="0"/>
          <c:tx>
            <c:strRef>
              <c:f>Daten_Diag!$A$78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Daten_Diag!$B$77:$D$77</c:f>
              <c:strCache>
                <c:ptCount val="3"/>
                <c:pt idx="0">
                  <c:v>Bussole Bandmass</c:v>
                </c:pt>
                <c:pt idx="1">
                  <c:v>Bussole Fadenmessgerät</c:v>
                </c:pt>
                <c:pt idx="2">
                  <c:v>Bussole Ultraschall</c:v>
                </c:pt>
              </c:strCache>
            </c:strRef>
          </c:cat>
          <c:val>
            <c:numRef>
              <c:f>Daten_Diag!$B$78:$D$78</c:f>
              <c:numCache>
                <c:ptCount val="3"/>
                <c:pt idx="0">
                  <c:v>1.463318033507846</c:v>
                </c:pt>
                <c:pt idx="1">
                  <c:v>1.546620087196546</c:v>
                </c:pt>
                <c:pt idx="2">
                  <c:v>1.546620086866599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Daten_Diag!$A$83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Daten_Diag!$B$77:$D$77</c:f>
              <c:strCache>
                <c:ptCount val="3"/>
                <c:pt idx="0">
                  <c:v>Bussole Bandmass</c:v>
                </c:pt>
                <c:pt idx="1">
                  <c:v>Bussole Fadenmessgerät</c:v>
                </c:pt>
                <c:pt idx="2">
                  <c:v>Bussole Ultraschall</c:v>
                </c:pt>
              </c:strCache>
            </c:strRef>
          </c:cat>
          <c:val>
            <c:numRef>
              <c:f>Daten_Diag!$B$83:$D$83</c:f>
              <c:numCache>
                <c:ptCount val="3"/>
                <c:pt idx="0">
                  <c:v>1.2016527371534966</c:v>
                </c:pt>
                <c:pt idx="1">
                  <c:v>1.5448157334446118</c:v>
                </c:pt>
                <c:pt idx="2">
                  <c:v>1.5641953565669227</c:v>
                </c:pt>
              </c:numCache>
            </c:numRef>
          </c:val>
          <c:smooth val="0"/>
        </c:ser>
        <c:marker val="1"/>
        <c:axId val="2637797"/>
        <c:axId val="16136702"/>
      </c:lineChart>
      <c:catAx>
        <c:axId val="2637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Messgerätekombination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136702"/>
        <c:crosses val="autoZero"/>
        <c:auto val="0"/>
        <c:lblOffset val="100"/>
        <c:noMultiLvlLbl val="0"/>
      </c:catAx>
      <c:valAx>
        <c:axId val="1613670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Abweichung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37797"/>
        <c:crossesAt val="1"/>
        <c:crossBetween val="between"/>
        <c:dispUnits/>
        <c:majorUnit val="1"/>
        <c:minorUnit val="0.5"/>
      </c:valAx>
      <c:catAx>
        <c:axId val="23836955"/>
        <c:scaling>
          <c:orientation val="minMax"/>
        </c:scaling>
        <c:axPos val="b"/>
        <c:delete val="1"/>
        <c:majorTickMark val="in"/>
        <c:minorTickMark val="none"/>
        <c:tickLblPos val="nextTo"/>
        <c:crossAx val="16529156"/>
        <c:crosses val="autoZero"/>
        <c:auto val="1"/>
        <c:lblOffset val="100"/>
        <c:noMultiLvlLbl val="0"/>
      </c:catAx>
      <c:valAx>
        <c:axId val="16529156"/>
        <c:scaling>
          <c:orientation val="minMax"/>
        </c:scaling>
        <c:axPos val="l"/>
        <c:delete val="1"/>
        <c:majorTickMark val="in"/>
        <c:minorTickMark val="none"/>
        <c:tickLblPos val="nextTo"/>
        <c:crossAx val="238369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Vergleich der Lageabweichung </a:t>
            </a:r>
          </a:p>
        </c:rich>
      </c:tx>
      <c:layout>
        <c:manualLayout>
          <c:xMode val="factor"/>
          <c:yMode val="factor"/>
          <c:x val="-0.011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15"/>
          <c:w val="0.958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'Vergleich Hoffmann'!$A$44</c:f>
              <c:strCache>
                <c:ptCount val="1"/>
                <c:pt idx="0">
                  <c:v>Mittelwert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  <a:ln w="3175">
                <a:noFill/>
              </a:ln>
            </c:spPr>
          </c:dPt>
          <c:cat>
            <c:strRef>
              <c:f>'Vergleich Hoffmann'!$B$43:$P$43</c:f>
              <c:strCache/>
            </c:strRef>
          </c:cat>
          <c:val>
            <c:numRef>
              <c:f>'Vergleich Hoffmann'!$B$44:$P$44</c:f>
              <c:numCache/>
            </c:numRef>
          </c:val>
        </c:ser>
        <c:ser>
          <c:idx val="1"/>
          <c:order val="1"/>
          <c:tx>
            <c:strRef>
              <c:f>'Vergleich Hoffmann'!$A$45</c:f>
              <c:strCache>
                <c:ptCount val="1"/>
                <c:pt idx="0">
                  <c:v>Max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  <a:ln w="3175">
                <a:noFill/>
              </a:ln>
            </c:spPr>
          </c:dPt>
          <c:cat>
            <c:strRef>
              <c:f>'Vergleich Hoffmann'!$B$43:$P$43</c:f>
              <c:strCache/>
            </c:strRef>
          </c:cat>
          <c:val>
            <c:numRef>
              <c:f>'Vergleich Hoffmann'!$B$45:$P$45</c:f>
              <c:numCache/>
            </c:numRef>
          </c:val>
        </c:ser>
        <c:axId val="47376783"/>
        <c:axId val="16122072"/>
      </c:barChart>
      <c:catAx>
        <c:axId val="4737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122072"/>
        <c:crosses val="autoZero"/>
        <c:auto val="1"/>
        <c:lblOffset val="100"/>
        <c:noMultiLvlLbl val="0"/>
      </c:catAx>
      <c:valAx>
        <c:axId val="16122072"/>
        <c:scaling>
          <c:orientation val="minMax"/>
          <c:max val="0.2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376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"/>
          <c:y val="0.14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Lageabweichung Kompass / Fadenmessgerät
10 fach überhöht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119"/>
          <c:w val="0.4835"/>
          <c:h val="0.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x"/>
              <c:size val="6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spPr>
              <a:ln w="12700">
                <a:solidFill>
                  <a:srgbClr val="000000"/>
                </a:solidFill>
              </a:ln>
            </c:spPr>
            <c:marker>
              <c:symbol val="x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errBars>
            <c:errDir val="y"/>
            <c:errBarType val="plus"/>
            <c:errValType val="cust"/>
            <c:plus>
              <c:numRef>
                <c:f>Daten_Diag!$F$4:$F$47</c:f>
                <c:numCache>
                  <c:ptCount val="44"/>
                  <c:pt idx="0">
                    <c:v>-2.7075086906552315</c:v>
                  </c:pt>
                  <c:pt idx="1">
                    <c:v>-3.324187248945236</c:v>
                  </c:pt>
                  <c:pt idx="2">
                    <c:v>-4.592078644782305</c:v>
                  </c:pt>
                  <c:pt idx="3">
                    <c:v>-2.720931777730584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1.744086630642414</c:v>
                  </c:pt>
                  <c:pt idx="10">
                    <c:v>6.767788529396057</c:v>
                  </c:pt>
                  <c:pt idx="11">
                    <c:v>-0.403344901278615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3.057072628289461</c:v>
                  </c:pt>
                  <c:pt idx="15">
                    <c:v>1.89388832077384</c:v>
                  </c:pt>
                  <c:pt idx="16">
                    <c:v>-0.7037039194256067</c:v>
                  </c:pt>
                  <c:pt idx="17">
                    <c:v>-5.916991895064712</c:v>
                  </c:pt>
                  <c:pt idx="18">
                    <c:v>11.899155862629414</c:v>
                  </c:pt>
                  <c:pt idx="19">
                    <c:v>5.096379769966006</c:v>
                  </c:pt>
                  <c:pt idx="20">
                    <c:v>4.363503083586693</c:v>
                  </c:pt>
                  <c:pt idx="21">
                    <c:v>-2.89744027890265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-1.1727001331746578</c:v>
                  </c:pt>
                  <c:pt idx="25">
                    <c:v>7.735174493864179</c:v>
                  </c:pt>
                  <c:pt idx="26">
                    <c:v>-6.818179562687874</c:v>
                  </c:pt>
                  <c:pt idx="27">
                    <c:v>5.635919366031885</c:v>
                  </c:pt>
                  <c:pt idx="28">
                    <c:v>-16.88060044310987</c:v>
                  </c:pt>
                  <c:pt idx="29">
                    <c:v>-7.905613258481026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3.36198260076344</c:v>
                  </c:pt>
                  <c:pt idx="33">
                    <c:v>-1.9725359417498112</c:v>
                  </c:pt>
                  <c:pt idx="34">
                    <c:v>-15.858977539464831</c:v>
                  </c:pt>
                  <c:pt idx="35">
                    <c:v>-17.564577534794807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0.881794998422265</c:v>
                  </c:pt>
                  <c:pt idx="39">
                    <c:v>-0.6180907972157001</c:v>
                  </c:pt>
                  <c:pt idx="40">
                    <c:v>-0.5178309045732021</c:v>
                  </c:pt>
                  <c:pt idx="41">
                    <c:v>-6.057588895782828</c:v>
                  </c:pt>
                  <c:pt idx="42">
                    <c:v>-1.7926990985870361</c:v>
                  </c:pt>
                  <c:pt idx="43">
                    <c:v>NaN</c:v>
                  </c:pt>
                </c:numCache>
              </c:numRef>
            </c:plus>
            <c:noEndCap val="0"/>
            <c:spPr>
              <a:ln w="25400">
                <a:solidFill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44"/>
                <c:pt idx="0">
                  <c:v>2.126798275858164</c:v>
                </c:pt>
                <c:pt idx="1">
                  <c:v>-0.5283085163682699</c:v>
                </c:pt>
                <c:pt idx="2">
                  <c:v>0.9421770367771387</c:v>
                </c:pt>
                <c:pt idx="3">
                  <c:v>1.4124987460672855</c:v>
                </c:pt>
                <c:pt idx="4">
                  <c:v>NaN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-5.260081505402923</c:v>
                </c:pt>
                <c:pt idx="10">
                  <c:v>-4.378106007352471</c:v>
                </c:pt>
                <c:pt idx="11">
                  <c:v>-2.8377116937190294</c:v>
                </c:pt>
                <c:pt idx="12">
                  <c:v>NaN</c:v>
                </c:pt>
                <c:pt idx="13">
                  <c:v>NaN</c:v>
                </c:pt>
                <c:pt idx="14">
                  <c:v>2.298535220324993</c:v>
                </c:pt>
                <c:pt idx="15">
                  <c:v>3.6938162706792355</c:v>
                </c:pt>
                <c:pt idx="16">
                  <c:v>1.4164836797863245</c:v>
                </c:pt>
                <c:pt idx="17">
                  <c:v>3.467216892167926</c:v>
                </c:pt>
                <c:pt idx="18">
                  <c:v>-3.9692447055131197</c:v>
                </c:pt>
                <c:pt idx="19">
                  <c:v>7.186481766402721</c:v>
                </c:pt>
                <c:pt idx="20">
                  <c:v>2.1696475613862276</c:v>
                </c:pt>
                <c:pt idx="21">
                  <c:v>2.8812961373478174</c:v>
                </c:pt>
                <c:pt idx="22">
                  <c:v>NaN</c:v>
                </c:pt>
                <c:pt idx="23">
                  <c:v>NaN</c:v>
                </c:pt>
                <c:pt idx="24">
                  <c:v>5.536245862022042</c:v>
                </c:pt>
                <c:pt idx="25">
                  <c:v>20.215608002617955</c:v>
                </c:pt>
                <c:pt idx="26">
                  <c:v>-23.71519772335887</c:v>
                </c:pt>
                <c:pt idx="27">
                  <c:v>-6.374265858903527</c:v>
                </c:pt>
                <c:pt idx="28">
                  <c:v>-4.053424252197146</c:v>
                </c:pt>
                <c:pt idx="29">
                  <c:v>-12.873667255043983</c:v>
                </c:pt>
                <c:pt idx="30">
                  <c:v>NaN</c:v>
                </c:pt>
                <c:pt idx="31">
                  <c:v>NaN</c:v>
                </c:pt>
                <c:pt idx="32">
                  <c:v>5.676104696467519</c:v>
                </c:pt>
                <c:pt idx="33">
                  <c:v>8.49227032624185</c:v>
                </c:pt>
                <c:pt idx="34">
                  <c:v>3.8444368168711662</c:v>
                </c:pt>
                <c:pt idx="35">
                  <c:v>-1.2223593704402447</c:v>
                </c:pt>
                <c:pt idx="36">
                  <c:v>NaN</c:v>
                </c:pt>
                <c:pt idx="37">
                  <c:v>NaN</c:v>
                </c:pt>
                <c:pt idx="38">
                  <c:v>0.9867426939308643</c:v>
                </c:pt>
                <c:pt idx="39">
                  <c:v>2.8684721048921347</c:v>
                </c:pt>
                <c:pt idx="40">
                  <c:v>-16.360279703512788</c:v>
                </c:pt>
                <c:pt idx="41">
                  <c:v>-13.84833780117333</c:v>
                </c:pt>
                <c:pt idx="42">
                  <c:v>-17.755340607836843</c:v>
                </c:pt>
                <c:pt idx="43">
                  <c:v>NaN</c:v>
                </c:pt>
              </c:numLit>
            </c:plus>
            <c:noEndCap val="0"/>
            <c:spPr>
              <a:ln w="25400">
                <a:solidFill/>
              </a:ln>
            </c:spPr>
          </c:errBars>
          <c:xVal>
            <c:numRef>
              <c:f>Daten_Diag!$B$4:$B$47</c:f>
              <c:numCache>
                <c:ptCount val="44"/>
                <c:pt idx="0">
                  <c:v>4474905.51609</c:v>
                </c:pt>
                <c:pt idx="1">
                  <c:v>4474910.0025</c:v>
                </c:pt>
                <c:pt idx="2">
                  <c:v>4474898.64401</c:v>
                </c:pt>
                <c:pt idx="3">
                  <c:v>4474894.4129</c:v>
                </c:pt>
                <c:pt idx="4">
                  <c:v>4474905.51609</c:v>
                </c:pt>
                <c:pt idx="6">
                  <c:v>4474877.21280239</c:v>
                </c:pt>
                <c:pt idx="8">
                  <c:v>4474896.59877</c:v>
                </c:pt>
                <c:pt idx="9">
                  <c:v>4474869.87124</c:v>
                </c:pt>
                <c:pt idx="10">
                  <c:v>4474853.65474</c:v>
                </c:pt>
                <c:pt idx="11">
                  <c:v>4474880.73632</c:v>
                </c:pt>
                <c:pt idx="12">
                  <c:v>4474896.59877</c:v>
                </c:pt>
                <c:pt idx="14">
                  <c:v>4474900.19468</c:v>
                </c:pt>
                <c:pt idx="15">
                  <c:v>4474832.22432</c:v>
                </c:pt>
                <c:pt idx="16">
                  <c:v>4474790.5063</c:v>
                </c:pt>
                <c:pt idx="17">
                  <c:v>4474761.38503</c:v>
                </c:pt>
                <c:pt idx="18">
                  <c:v>4474828.39857</c:v>
                </c:pt>
                <c:pt idx="19">
                  <c:v>4474843.34928</c:v>
                </c:pt>
                <c:pt idx="20">
                  <c:v>4474879.08487</c:v>
                </c:pt>
                <c:pt idx="21">
                  <c:v>4474892.17704</c:v>
                </c:pt>
                <c:pt idx="22">
                  <c:v>4474900.19468</c:v>
                </c:pt>
                <c:pt idx="24">
                  <c:v>4474910.33502</c:v>
                </c:pt>
                <c:pt idx="25">
                  <c:v>4474891.96772</c:v>
                </c:pt>
                <c:pt idx="26">
                  <c:v>4474852.03552</c:v>
                </c:pt>
                <c:pt idx="27">
                  <c:v>4474866.25622</c:v>
                </c:pt>
                <c:pt idx="28">
                  <c:v>4474893.27314</c:v>
                </c:pt>
                <c:pt idx="29">
                  <c:v>4474941.11205</c:v>
                </c:pt>
                <c:pt idx="30">
                  <c:v>4474910.33502</c:v>
                </c:pt>
                <c:pt idx="32">
                  <c:v>4474927.29831</c:v>
                </c:pt>
                <c:pt idx="33">
                  <c:v>4474939.51241</c:v>
                </c:pt>
                <c:pt idx="34">
                  <c:v>4474939.44662</c:v>
                </c:pt>
                <c:pt idx="35">
                  <c:v>4474920.5533</c:v>
                </c:pt>
                <c:pt idx="36">
                  <c:v>4474927.29831</c:v>
                </c:pt>
                <c:pt idx="38">
                  <c:v>4474905.8359</c:v>
                </c:pt>
                <c:pt idx="39">
                  <c:v>4474928.02858</c:v>
                </c:pt>
                <c:pt idx="40">
                  <c:v>4474992.11478</c:v>
                </c:pt>
                <c:pt idx="41">
                  <c:v>4475037.57632</c:v>
                </c:pt>
                <c:pt idx="42">
                  <c:v>4474978.51809</c:v>
                </c:pt>
                <c:pt idx="43">
                  <c:v>4474905.8359</c:v>
                </c:pt>
              </c:numCache>
            </c:numRef>
          </c:xVal>
          <c:yVal>
            <c:numRef>
              <c:f>Daten_Diag!$C$4:$C$47</c:f>
              <c:numCache>
                <c:ptCount val="44"/>
                <c:pt idx="0">
                  <c:v>5363663.45718</c:v>
                </c:pt>
                <c:pt idx="1">
                  <c:v>5363652.39951</c:v>
                </c:pt>
                <c:pt idx="2">
                  <c:v>5363647.88212</c:v>
                </c:pt>
                <c:pt idx="3">
                  <c:v>5363659.0558</c:v>
                </c:pt>
                <c:pt idx="4">
                  <c:v>5363663.45718</c:v>
                </c:pt>
                <c:pt idx="6">
                  <c:v>5363704.4175693</c:v>
                </c:pt>
                <c:pt idx="8">
                  <c:v>5363712.4475</c:v>
                </c:pt>
                <c:pt idx="9">
                  <c:v>5363684.09067</c:v>
                </c:pt>
                <c:pt idx="10">
                  <c:v>5363699.5144</c:v>
                </c:pt>
                <c:pt idx="11">
                  <c:v>5363728.27799</c:v>
                </c:pt>
                <c:pt idx="12">
                  <c:v>5363712.4475</c:v>
                </c:pt>
                <c:pt idx="14">
                  <c:v>5363830.17425</c:v>
                </c:pt>
                <c:pt idx="15">
                  <c:v>5363711.35189</c:v>
                </c:pt>
                <c:pt idx="16">
                  <c:v>5363727.19444</c:v>
                </c:pt>
                <c:pt idx="17">
                  <c:v>5363756.09316</c:v>
                </c:pt>
                <c:pt idx="18">
                  <c:v>5363836.93924</c:v>
                </c:pt>
                <c:pt idx="19">
                  <c:v>5363845.98743</c:v>
                </c:pt>
                <c:pt idx="20">
                  <c:v>5363845.90806</c:v>
                </c:pt>
                <c:pt idx="21">
                  <c:v>5363841.28083</c:v>
                </c:pt>
                <c:pt idx="22">
                  <c:v>5363830.17425</c:v>
                </c:pt>
                <c:pt idx="24">
                  <c:v>5363839.98052</c:v>
                </c:pt>
                <c:pt idx="25">
                  <c:v>5363847.69649</c:v>
                </c:pt>
                <c:pt idx="26">
                  <c:v>5363912.88976</c:v>
                </c:pt>
                <c:pt idx="27">
                  <c:v>5363928.77431</c:v>
                </c:pt>
                <c:pt idx="28">
                  <c:v>5363939.6342</c:v>
                </c:pt>
                <c:pt idx="29">
                  <c:v>5363879.12453</c:v>
                </c:pt>
                <c:pt idx="30">
                  <c:v>5363839.98052</c:v>
                </c:pt>
                <c:pt idx="32">
                  <c:v>5363819.3248</c:v>
                </c:pt>
                <c:pt idx="33">
                  <c:v>5363819.53104</c:v>
                </c:pt>
                <c:pt idx="34">
                  <c:v>5363760.122</c:v>
                </c:pt>
                <c:pt idx="35">
                  <c:v>5363760.29256</c:v>
                </c:pt>
                <c:pt idx="36">
                  <c:v>5363819.3248</c:v>
                </c:pt>
                <c:pt idx="38">
                  <c:v>5363715.943</c:v>
                </c:pt>
                <c:pt idx="39">
                  <c:v>5363672.35329</c:v>
                </c:pt>
                <c:pt idx="40">
                  <c:v>5363617.3458</c:v>
                </c:pt>
                <c:pt idx="41">
                  <c:v>5363637.90356</c:v>
                </c:pt>
                <c:pt idx="42">
                  <c:v>5363734.24095</c:v>
                </c:pt>
                <c:pt idx="43">
                  <c:v>5363715.943</c:v>
                </c:pt>
              </c:numCache>
            </c:numRef>
          </c:yVal>
          <c:smooth val="0"/>
        </c:ser>
        <c:axId val="46542873"/>
        <c:axId val="35698066"/>
      </c:scatterChart>
      <c:valAx>
        <c:axId val="46542873"/>
        <c:scaling>
          <c:orientation val="minMax"/>
          <c:max val="4475083.67343"/>
          <c:min val="4474761.38503"/>
        </c:scaling>
        <c:axPos val="b"/>
        <c:delete val="1"/>
        <c:majorTickMark val="out"/>
        <c:minorTickMark val="none"/>
        <c:tickLblPos val="nextTo"/>
        <c:crossAx val="35698066"/>
        <c:crossesAt val="5363617.3458"/>
        <c:crossBetween val="midCat"/>
        <c:dispUnits/>
        <c:majorUnit val="50"/>
        <c:minorUnit val="10"/>
      </c:valAx>
      <c:valAx>
        <c:axId val="35698066"/>
        <c:scaling>
          <c:orientation val="minMax"/>
          <c:max val="5363939.6342"/>
          <c:min val="5363587.3458"/>
        </c:scaling>
        <c:axPos val="l"/>
        <c:delete val="1"/>
        <c:majorTickMark val="out"/>
        <c:minorTickMark val="none"/>
        <c:tickLblPos val="nextTo"/>
        <c:crossAx val="46542873"/>
        <c:crossesAt val="4474761.38503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Lageabweichung Kompass Ultraschall
10 fach überhöht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1235"/>
          <c:w val="0.49725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x"/>
              <c:size val="6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"/>
            <c:spPr>
              <a:ln w="12700">
                <a:solidFill>
                  <a:srgbClr val="000000"/>
                </a:solidFill>
              </a:ln>
            </c:spPr>
            <c:marker>
              <c:symbol val="x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"/>
            <c:spPr>
              <a:ln w="12700">
                <a:solidFill>
                  <a:srgbClr val="000000"/>
                </a:solidFill>
              </a:ln>
            </c:spPr>
            <c:marker>
              <c:symbol val="plus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errBars>
            <c:errDir val="y"/>
            <c:errBarType val="plus"/>
            <c:errValType val="cust"/>
            <c:plus>
              <c:numRef>
                <c:f>(Daten_Diag!$I$4:$I$35,Daten_Diag!$I$42:$I$46)</c:f>
                <c:numCache>
                  <c:ptCount val="37"/>
                  <c:pt idx="0">
                    <c:v>-2.70749369636178</c:v>
                  </c:pt>
                  <c:pt idx="1">
                    <c:v>-3.324172254651785</c:v>
                  </c:pt>
                  <c:pt idx="2">
                    <c:v>-4.5920636504888535</c:v>
                  </c:pt>
                  <c:pt idx="3">
                    <c:v>-2.720916783437133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3.3729842957109213</c:v>
                  </c:pt>
                  <c:pt idx="10">
                    <c:v>6.625030878931284</c:v>
                  </c:pt>
                  <c:pt idx="11">
                    <c:v>-1.7888147570192814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3.057072702795267</c:v>
                  </c:pt>
                  <c:pt idx="15">
                    <c:v>2.217646511271596</c:v>
                  </c:pt>
                  <c:pt idx="16">
                    <c:v>-1.1828877963125706</c:v>
                  </c:pt>
                  <c:pt idx="17">
                    <c:v>-8.865907788276672</c:v>
                  </c:pt>
                  <c:pt idx="18">
                    <c:v>7.965989904478192</c:v>
                  </c:pt>
                  <c:pt idx="19">
                    <c:v>0.978619921952486</c:v>
                  </c:pt>
                  <c:pt idx="20">
                    <c:v>-0.06242373026907444</c:v>
                  </c:pt>
                  <c:pt idx="21">
                    <c:v>-6.718450775370002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-1.1727000959217548</c:v>
                  </c:pt>
                  <c:pt idx="25">
                    <c:v>9.47182989679277</c:v>
                  </c:pt>
                  <c:pt idx="26">
                    <c:v>-15.12608852237463</c:v>
                  </c:pt>
                  <c:pt idx="27">
                    <c:v>-3.1108265556395054</c:v>
                  </c:pt>
                  <c:pt idx="28">
                    <c:v>-23.871329985558987</c:v>
                  </c:pt>
                  <c:pt idx="29">
                    <c:v>-6.943071978166699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0.881794998422265</c:v>
                  </c:pt>
                  <c:pt idx="33">
                    <c:v>-4.4926184322685</c:v>
                  </c:pt>
                  <c:pt idx="34">
                    <c:v>-24.93356983177364</c:v>
                  </c:pt>
                  <c:pt idx="35">
                    <c:v>-29.269571509212255</c:v>
                  </c:pt>
                  <c:pt idx="36">
                    <c:v>-12.338993018493056</c:v>
                  </c:pt>
                </c:numCache>
              </c:numRef>
            </c:plus>
            <c:noEndCap val="0"/>
            <c:spPr>
              <a:ln w="25400">
                <a:solidFill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38"/>
                <c:pt idx="0">
                  <c:v>2.1267955005168915</c:v>
                </c:pt>
                <c:pt idx="1">
                  <c:v>-0.5283112917095423</c:v>
                </c:pt>
                <c:pt idx="2">
                  <c:v>0.9421742614358664</c:v>
                </c:pt>
                <c:pt idx="3">
                  <c:v>1.4124959707260132</c:v>
                </c:pt>
                <c:pt idx="4">
                  <c:v>NaN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-3.024734267964959</c:v>
                </c:pt>
                <c:pt idx="10">
                  <c:v>-1.3861533161252737</c:v>
                </c:pt>
                <c:pt idx="11">
                  <c:v>-0.3856773395091295</c:v>
                </c:pt>
                <c:pt idx="12">
                  <c:v>NaN</c:v>
                </c:pt>
                <c:pt idx="13">
                  <c:v>NaN</c:v>
                </c:pt>
                <c:pt idx="14">
                  <c:v>2.298535304144025</c:v>
                </c:pt>
                <c:pt idx="15">
                  <c:v>6.105325315147638</c:v>
                </c:pt>
                <c:pt idx="16">
                  <c:v>5.235098376870155</c:v>
                </c:pt>
                <c:pt idx="17">
                  <c:v>9.898857967928052</c:v>
                </c:pt>
                <c:pt idx="18">
                  <c:v>3.5009575728327036</c:v>
                </c:pt>
                <c:pt idx="19">
                  <c:v>14.845946785062551</c:v>
                </c:pt>
                <c:pt idx="20">
                  <c:v>6.721633756533265</c:v>
                </c:pt>
                <c:pt idx="21">
                  <c:v>5.739694973453879</c:v>
                </c:pt>
                <c:pt idx="22">
                  <c:v>NaN</c:v>
                </c:pt>
                <c:pt idx="23">
                  <c:v>NaN</c:v>
                </c:pt>
                <c:pt idx="24">
                  <c:v>5.536245899274945</c:v>
                </c:pt>
                <c:pt idx="25">
                  <c:v>19.182108622044325</c:v>
                </c:pt>
                <c:pt idx="26">
                  <c:v>-9.900679402053356</c:v>
                </c:pt>
                <c:pt idx="27">
                  <c:v>4.658069182187319</c:v>
                </c:pt>
                <c:pt idx="28">
                  <c:v>4.662096714600921</c:v>
                </c:pt>
                <c:pt idx="29">
                  <c:v>-8.053572671487927</c:v>
                </c:pt>
                <c:pt idx="30">
                  <c:v>NaN</c:v>
                </c:pt>
                <c:pt idx="31">
                  <c:v>NaN</c:v>
                </c:pt>
                <c:pt idx="32">
                  <c:v>0.9867426939308643</c:v>
                </c:pt>
                <c:pt idx="33">
                  <c:v>4.979512812569737</c:v>
                </c:pt>
                <c:pt idx="34">
                  <c:v>8.968376973643899</c:v>
                </c:pt>
                <c:pt idx="35">
                  <c:v>14.221777459606528</c:v>
                </c:pt>
                <c:pt idx="36">
                  <c:v>3.8515711203217506</c:v>
                </c:pt>
                <c:pt idx="37">
                  <c:v>NaN</c:v>
                </c:pt>
              </c:numLit>
            </c:plus>
            <c:noEndCap val="0"/>
            <c:spPr>
              <a:ln w="25400">
                <a:solidFill/>
              </a:ln>
            </c:spPr>
          </c:errBars>
          <c:xVal>
            <c:numRef>
              <c:f>(Daten_Diag!$B$4:$B$35,Daten_Diag!$B$42:$B$47)</c:f>
              <c:numCache>
                <c:ptCount val="38"/>
                <c:pt idx="0">
                  <c:v>4474905.51609</c:v>
                </c:pt>
                <c:pt idx="1">
                  <c:v>4474910.0025</c:v>
                </c:pt>
                <c:pt idx="2">
                  <c:v>4474898.64401</c:v>
                </c:pt>
                <c:pt idx="3">
                  <c:v>4474894.4129</c:v>
                </c:pt>
                <c:pt idx="4">
                  <c:v>4474905.51609</c:v>
                </c:pt>
                <c:pt idx="6">
                  <c:v>4474877.21280239</c:v>
                </c:pt>
                <c:pt idx="8">
                  <c:v>4474896.59877</c:v>
                </c:pt>
                <c:pt idx="9">
                  <c:v>4474869.87124</c:v>
                </c:pt>
                <c:pt idx="10">
                  <c:v>4474853.65474</c:v>
                </c:pt>
                <c:pt idx="11">
                  <c:v>4474880.73632</c:v>
                </c:pt>
                <c:pt idx="12">
                  <c:v>4474896.59877</c:v>
                </c:pt>
                <c:pt idx="14">
                  <c:v>4474900.19468</c:v>
                </c:pt>
                <c:pt idx="15">
                  <c:v>4474832.22432</c:v>
                </c:pt>
                <c:pt idx="16">
                  <c:v>4474790.5063</c:v>
                </c:pt>
                <c:pt idx="17">
                  <c:v>4474761.38503</c:v>
                </c:pt>
                <c:pt idx="18">
                  <c:v>4474828.39857</c:v>
                </c:pt>
                <c:pt idx="19">
                  <c:v>4474843.34928</c:v>
                </c:pt>
                <c:pt idx="20">
                  <c:v>4474879.08487</c:v>
                </c:pt>
                <c:pt idx="21">
                  <c:v>4474892.17704</c:v>
                </c:pt>
                <c:pt idx="22">
                  <c:v>4474900.19468</c:v>
                </c:pt>
                <c:pt idx="24">
                  <c:v>4474910.33502</c:v>
                </c:pt>
                <c:pt idx="25">
                  <c:v>4474891.96772</c:v>
                </c:pt>
                <c:pt idx="26">
                  <c:v>4474852.03552</c:v>
                </c:pt>
                <c:pt idx="27">
                  <c:v>4474866.25622</c:v>
                </c:pt>
                <c:pt idx="28">
                  <c:v>4474893.27314</c:v>
                </c:pt>
                <c:pt idx="29">
                  <c:v>4474941.11205</c:v>
                </c:pt>
                <c:pt idx="30">
                  <c:v>4474910.33502</c:v>
                </c:pt>
                <c:pt idx="32">
                  <c:v>4474905.8359</c:v>
                </c:pt>
                <c:pt idx="33">
                  <c:v>4474928.02858</c:v>
                </c:pt>
                <c:pt idx="34">
                  <c:v>4474992.11478</c:v>
                </c:pt>
                <c:pt idx="35">
                  <c:v>4475037.57632</c:v>
                </c:pt>
                <c:pt idx="36">
                  <c:v>4474978.51809</c:v>
                </c:pt>
                <c:pt idx="37">
                  <c:v>4474905.8359</c:v>
                </c:pt>
              </c:numCache>
            </c:numRef>
          </c:xVal>
          <c:yVal>
            <c:numRef>
              <c:f>(Daten_Diag!$C$4:$C$35,Daten_Diag!$C$42:$C$47)</c:f>
              <c:numCache>
                <c:ptCount val="38"/>
                <c:pt idx="0">
                  <c:v>5363663.45718</c:v>
                </c:pt>
                <c:pt idx="1">
                  <c:v>5363652.39951</c:v>
                </c:pt>
                <c:pt idx="2">
                  <c:v>5363647.88212</c:v>
                </c:pt>
                <c:pt idx="3">
                  <c:v>5363659.0558</c:v>
                </c:pt>
                <c:pt idx="4">
                  <c:v>5363663.45718</c:v>
                </c:pt>
                <c:pt idx="6">
                  <c:v>5363704.4175693</c:v>
                </c:pt>
                <c:pt idx="8">
                  <c:v>5363712.4475</c:v>
                </c:pt>
                <c:pt idx="9">
                  <c:v>5363684.09067</c:v>
                </c:pt>
                <c:pt idx="10">
                  <c:v>5363699.5144</c:v>
                </c:pt>
                <c:pt idx="11">
                  <c:v>5363728.27799</c:v>
                </c:pt>
                <c:pt idx="12">
                  <c:v>5363712.4475</c:v>
                </c:pt>
                <c:pt idx="14">
                  <c:v>5363830.17425</c:v>
                </c:pt>
                <c:pt idx="15">
                  <c:v>5363711.35189</c:v>
                </c:pt>
                <c:pt idx="16">
                  <c:v>5363727.19444</c:v>
                </c:pt>
                <c:pt idx="17">
                  <c:v>5363756.09316</c:v>
                </c:pt>
                <c:pt idx="18">
                  <c:v>5363836.93924</c:v>
                </c:pt>
                <c:pt idx="19">
                  <c:v>5363845.98743</c:v>
                </c:pt>
                <c:pt idx="20">
                  <c:v>5363845.90806</c:v>
                </c:pt>
                <c:pt idx="21">
                  <c:v>5363841.28083</c:v>
                </c:pt>
                <c:pt idx="22">
                  <c:v>5363830.17425</c:v>
                </c:pt>
                <c:pt idx="24">
                  <c:v>5363839.98052</c:v>
                </c:pt>
                <c:pt idx="25">
                  <c:v>5363847.69649</c:v>
                </c:pt>
                <c:pt idx="26">
                  <c:v>5363912.88976</c:v>
                </c:pt>
                <c:pt idx="27">
                  <c:v>5363928.77431</c:v>
                </c:pt>
                <c:pt idx="28">
                  <c:v>5363939.6342</c:v>
                </c:pt>
                <c:pt idx="29">
                  <c:v>5363879.12453</c:v>
                </c:pt>
                <c:pt idx="30">
                  <c:v>5363839.98052</c:v>
                </c:pt>
                <c:pt idx="32">
                  <c:v>5363715.943</c:v>
                </c:pt>
                <c:pt idx="33">
                  <c:v>5363672.35329</c:v>
                </c:pt>
                <c:pt idx="34">
                  <c:v>5363617.3458</c:v>
                </c:pt>
                <c:pt idx="35">
                  <c:v>5363637.90356</c:v>
                </c:pt>
                <c:pt idx="36">
                  <c:v>5363734.24095</c:v>
                </c:pt>
                <c:pt idx="37">
                  <c:v>5363715.943</c:v>
                </c:pt>
              </c:numCache>
            </c:numRef>
          </c:yVal>
          <c:smooth val="0"/>
        </c:ser>
        <c:axId val="21523843"/>
        <c:axId val="18899500"/>
      </c:scatterChart>
      <c:valAx>
        <c:axId val="21523843"/>
        <c:scaling>
          <c:orientation val="minMax"/>
          <c:max val="4475083.67343"/>
          <c:min val="4474761.38503"/>
        </c:scaling>
        <c:axPos val="b"/>
        <c:delete val="1"/>
        <c:majorTickMark val="out"/>
        <c:minorTickMark val="none"/>
        <c:tickLblPos val="nextTo"/>
        <c:crossAx val="18899500"/>
        <c:crossesAt val="5363617.3458"/>
        <c:crossBetween val="midCat"/>
        <c:dispUnits/>
        <c:majorUnit val="50"/>
        <c:minorUnit val="10"/>
      </c:valAx>
      <c:valAx>
        <c:axId val="18899500"/>
        <c:scaling>
          <c:orientation val="minMax"/>
          <c:max val="5363939.6342"/>
          <c:min val="5363587.3458"/>
        </c:scaling>
        <c:axPos val="l"/>
        <c:delete val="1"/>
        <c:majorTickMark val="out"/>
        <c:minorTickMark val="none"/>
        <c:tickLblPos val="nextTo"/>
        <c:crossAx val="21523843"/>
        <c:crossesAt val="4474761.38503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Lageabweichung Bussole Bandmaß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1235"/>
          <c:w val="0.49725"/>
          <c:h val="0.7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x"/>
              <c:size val="8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errBars>
            <c:errDir val="y"/>
            <c:errBarType val="plus"/>
            <c:errValType val="cust"/>
            <c:plus>
              <c:numRef>
                <c:f>Daten_Diag!$L$9:$L$16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-0.07647582236677408</c:v>
                  </c:pt>
                  <c:pt idx="4">
                    <c:v>-1.0254685431718826</c:v>
                  </c:pt>
                  <c:pt idx="5">
                    <c:v>-1.6463610613718629</c:v>
                  </c:pt>
                  <c:pt idx="6">
                    <c:v>-1.1277024922892451</c:v>
                  </c:pt>
                </c:numCache>
              </c:numRef>
            </c:plus>
            <c:noEndCap val="0"/>
            <c:spPr>
              <a:ln w="25400">
                <a:solidFill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7"/>
                <c:pt idx="0">
                  <c:v>NaN</c:v>
                </c:pt>
                <c:pt idx="1">
                  <c:v>NaN</c:v>
                </c:pt>
                <c:pt idx="2">
                  <c:v>-0.18462896719574928</c:v>
                </c:pt>
                <c:pt idx="3">
                  <c:v>0.7727163266390562</c:v>
                </c:pt>
                <c:pt idx="4">
                  <c:v>0.3351794593036175</c:v>
                </c:pt>
                <c:pt idx="5">
                  <c:v>-1.1943677933886647</c:v>
                </c:pt>
                <c:pt idx="6">
                  <c:v>NaN</c:v>
                </c:pt>
              </c:numLit>
            </c:plus>
            <c:noEndCap val="0"/>
            <c:spPr>
              <a:ln w="25400">
                <a:solidFill/>
              </a:ln>
            </c:spPr>
          </c:errBars>
          <c:xVal>
            <c:numRef>
              <c:f>Daten_Diag!$B$10:$B$16</c:f>
              <c:numCache>
                <c:ptCount val="7"/>
                <c:pt idx="0">
                  <c:v>4474877.21280239</c:v>
                </c:pt>
                <c:pt idx="2">
                  <c:v>4474896.59877</c:v>
                </c:pt>
                <c:pt idx="3">
                  <c:v>4474869.87124</c:v>
                </c:pt>
                <c:pt idx="4">
                  <c:v>4474853.65474</c:v>
                </c:pt>
                <c:pt idx="5">
                  <c:v>4474880.73632</c:v>
                </c:pt>
                <c:pt idx="6">
                  <c:v>4474896.59877</c:v>
                </c:pt>
              </c:numCache>
            </c:numRef>
          </c:xVal>
          <c:yVal>
            <c:numRef>
              <c:f>Daten_Diag!$C$10:$C$16</c:f>
              <c:numCache>
                <c:ptCount val="7"/>
                <c:pt idx="0">
                  <c:v>5363704.4175693</c:v>
                </c:pt>
                <c:pt idx="2">
                  <c:v>5363712.4475</c:v>
                </c:pt>
                <c:pt idx="3">
                  <c:v>5363684.09067</c:v>
                </c:pt>
                <c:pt idx="4">
                  <c:v>5363699.5144</c:v>
                </c:pt>
                <c:pt idx="5">
                  <c:v>5363728.27799</c:v>
                </c:pt>
                <c:pt idx="6">
                  <c:v>5363712.4475</c:v>
                </c:pt>
              </c:numCache>
            </c:numRef>
          </c:yVal>
          <c:smooth val="0"/>
        </c:ser>
        <c:axId val="3529677"/>
        <c:axId val="66973862"/>
      </c:scatterChart>
      <c:valAx>
        <c:axId val="3529677"/>
        <c:scaling>
          <c:orientation val="minMax"/>
          <c:max val="4474896.59877"/>
          <c:min val="4474853.65474"/>
        </c:scaling>
        <c:axPos val="b"/>
        <c:delete val="1"/>
        <c:majorTickMark val="out"/>
        <c:minorTickMark val="none"/>
        <c:tickLblPos val="nextTo"/>
        <c:crossAx val="66973862"/>
        <c:crossesAt val="5363684.09067"/>
        <c:crossBetween val="midCat"/>
        <c:dispUnits/>
        <c:majorUnit val="50"/>
        <c:minorUnit val="10"/>
      </c:valAx>
      <c:valAx>
        <c:axId val="66973862"/>
        <c:scaling>
          <c:orientation val="minMax"/>
          <c:max val="5363728.27799"/>
          <c:min val="5363684.09067"/>
        </c:scaling>
        <c:axPos val="l"/>
        <c:delete val="1"/>
        <c:majorTickMark val="out"/>
        <c:minorTickMark val="none"/>
        <c:tickLblPos val="nextTo"/>
        <c:crossAx val="3529677"/>
        <c:crossesAt val="4474853.65474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Lageabweichung Bussole Fadenmessgerät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1235"/>
          <c:w val="0.49725"/>
          <c:h val="0.7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x"/>
              <c:size val="8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errBars>
            <c:errDir val="y"/>
            <c:errBarType val="plus"/>
            <c:errValType val="cust"/>
            <c:plus>
              <c:numRef>
                <c:f>Daten_Diag!$R$10:$R$16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-1.2643093429505825</c:v>
                  </c:pt>
                  <c:pt idx="4">
                    <c:v>-1.6925036516040564</c:v>
                  </c:pt>
                  <c:pt idx="5">
                    <c:v>-0.998483682051301</c:v>
                  </c:pt>
                  <c:pt idx="6">
                    <c:v>NaN</c:v>
                  </c:pt>
                </c:numCache>
              </c:numRef>
            </c:plus>
            <c:noEndCap val="0"/>
            <c:spPr>
              <a:ln w="25400">
                <a:solidFill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7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0.7286302214488387</c:v>
                </c:pt>
                <c:pt idx="4">
                  <c:v>0.12344871647655964</c:v>
                </c:pt>
                <c:pt idx="5">
                  <c:v>-1.1811282895505428</c:v>
                </c:pt>
                <c:pt idx="6">
                  <c:v>NaN</c:v>
                </c:pt>
              </c:numLit>
            </c:plus>
            <c:noEndCap val="0"/>
            <c:spPr>
              <a:ln w="25400">
                <a:solidFill/>
              </a:ln>
            </c:spPr>
          </c:errBars>
          <c:xVal>
            <c:numRef>
              <c:f>Daten_Diag!$B$10:$B$16</c:f>
              <c:numCache>
                <c:ptCount val="7"/>
                <c:pt idx="0">
                  <c:v>4474877.21280239</c:v>
                </c:pt>
                <c:pt idx="2">
                  <c:v>4474896.59877</c:v>
                </c:pt>
                <c:pt idx="3">
                  <c:v>4474869.87124</c:v>
                </c:pt>
                <c:pt idx="4">
                  <c:v>4474853.65474</c:v>
                </c:pt>
                <c:pt idx="5">
                  <c:v>4474880.73632</c:v>
                </c:pt>
                <c:pt idx="6">
                  <c:v>4474896.59877</c:v>
                </c:pt>
              </c:numCache>
            </c:numRef>
          </c:xVal>
          <c:yVal>
            <c:numRef>
              <c:f>Daten_Diag!$C$10:$C$16</c:f>
              <c:numCache>
                <c:ptCount val="7"/>
                <c:pt idx="0">
                  <c:v>5363704.4175693</c:v>
                </c:pt>
                <c:pt idx="2">
                  <c:v>5363712.4475</c:v>
                </c:pt>
                <c:pt idx="3">
                  <c:v>5363684.09067</c:v>
                </c:pt>
                <c:pt idx="4">
                  <c:v>5363699.5144</c:v>
                </c:pt>
                <c:pt idx="5">
                  <c:v>5363728.27799</c:v>
                </c:pt>
                <c:pt idx="6">
                  <c:v>5363712.4475</c:v>
                </c:pt>
              </c:numCache>
            </c:numRef>
          </c:yVal>
          <c:smooth val="0"/>
        </c:ser>
        <c:axId val="59413751"/>
        <c:axId val="31140608"/>
      </c:scatterChart>
      <c:valAx>
        <c:axId val="59413751"/>
        <c:scaling>
          <c:orientation val="minMax"/>
          <c:max val="4474896.59877"/>
          <c:min val="4474853.65474"/>
        </c:scaling>
        <c:axPos val="b"/>
        <c:delete val="1"/>
        <c:majorTickMark val="out"/>
        <c:minorTickMark val="none"/>
        <c:tickLblPos val="nextTo"/>
        <c:crossAx val="31140608"/>
        <c:crossesAt val="5363684.09067"/>
        <c:crossBetween val="midCat"/>
        <c:dispUnits/>
        <c:majorUnit val="50"/>
        <c:minorUnit val="10"/>
      </c:valAx>
      <c:valAx>
        <c:axId val="31140608"/>
        <c:scaling>
          <c:orientation val="minMax"/>
          <c:max val="5363728.27799"/>
          <c:min val="5363684.09067"/>
        </c:scaling>
        <c:axPos val="l"/>
        <c:delete val="1"/>
        <c:majorTickMark val="out"/>
        <c:minorTickMark val="none"/>
        <c:tickLblPos val="nextTo"/>
        <c:crossAx val="59413751"/>
        <c:crossesAt val="4474853.65474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 zoomScale="98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13"/>
  <sheetViews>
    <sheetView workbookViewId="0" zoomScale="98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14"/>
  <sheetViews>
    <sheetView workbookViewId="0" zoomScale="98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98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9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98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98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72650" cy="6000750"/>
    <xdr:graphicFrame>
      <xdr:nvGraphicFramePr>
        <xdr:cNvPr id="1" name="Shape 1025"/>
        <xdr:cNvGraphicFramePr/>
      </xdr:nvGraphicFramePr>
      <xdr:xfrm>
        <a:off x="0" y="0"/>
        <a:ext cx="97726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72650" cy="6000750"/>
    <xdr:graphicFrame>
      <xdr:nvGraphicFramePr>
        <xdr:cNvPr id="1" name="Shape 1025"/>
        <xdr:cNvGraphicFramePr/>
      </xdr:nvGraphicFramePr>
      <xdr:xfrm>
        <a:off x="0" y="0"/>
        <a:ext cx="97726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72650" cy="6000750"/>
    <xdr:graphicFrame>
      <xdr:nvGraphicFramePr>
        <xdr:cNvPr id="1" name="Shape 1025"/>
        <xdr:cNvGraphicFramePr/>
      </xdr:nvGraphicFramePr>
      <xdr:xfrm>
        <a:off x="0" y="0"/>
        <a:ext cx="97726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0.17575</cdr:y>
    </cdr:from>
    <cdr:to>
      <cdr:x>0.4785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866775"/>
          <a:ext cx="1638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Polare Aufnahne Loose</a:t>
          </a:r>
        </a:p>
      </cdr:txBody>
    </cdr:sp>
  </cdr:relSizeAnchor>
  <cdr:relSizeAnchor xmlns:cdr="http://schemas.openxmlformats.org/drawingml/2006/chartDrawing">
    <cdr:from>
      <cdr:x>0.5235</cdr:x>
      <cdr:y>0.17575</cdr:y>
    </cdr:from>
    <cdr:to>
      <cdr:x>0.8485</cdr:x>
      <cdr:y>0.25075</cdr:y>
    </cdr:to>
    <cdr:sp>
      <cdr:nvSpPr>
        <cdr:cNvPr id="2" name="TextBox 2"/>
        <cdr:cNvSpPr txBox="1">
          <a:spLocks noChangeArrowheads="1"/>
        </cdr:cNvSpPr>
      </cdr:nvSpPr>
      <cdr:spPr>
        <a:xfrm>
          <a:off x="3629025" y="866775"/>
          <a:ext cx="2257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GPS Messung
 Hoffmann</a:t>
          </a:r>
        </a:p>
      </cdr:txBody>
    </cdr:sp>
  </cdr:relSizeAnchor>
  <cdr:relSizeAnchor xmlns:cdr="http://schemas.openxmlformats.org/drawingml/2006/chartDrawing">
    <cdr:from>
      <cdr:x>0.5295</cdr:x>
      <cdr:y>0.26375</cdr:y>
    </cdr:from>
    <cdr:to>
      <cdr:x>0.6825</cdr:x>
      <cdr:y>0.34625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76650" y="1304925"/>
          <a:ext cx="10668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Highend
</a:t>
          </a:r>
        </a:p>
      </cdr:txBody>
    </cdr:sp>
  </cdr:relSizeAnchor>
  <cdr:relSizeAnchor xmlns:cdr="http://schemas.openxmlformats.org/drawingml/2006/chartDrawing">
    <cdr:from>
      <cdr:x>0.8545</cdr:x>
      <cdr:y>0.26375</cdr:y>
    </cdr:from>
    <cdr:to>
      <cdr:x>0.96025</cdr:x>
      <cdr:y>0.36475</cdr:y>
    </cdr:to>
    <cdr:sp>
      <cdr:nvSpPr>
        <cdr:cNvPr id="4" name="TextBox 4"/>
        <cdr:cNvSpPr txBox="1">
          <a:spLocks noChangeArrowheads="1"/>
        </cdr:cNvSpPr>
      </cdr:nvSpPr>
      <cdr:spPr>
        <a:xfrm>
          <a:off x="5924550" y="1304925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Lowcost
</a:t>
          </a:r>
        </a:p>
      </cdr:txBody>
    </cdr:sp>
  </cdr:relSizeAnchor>
  <cdr:relSizeAnchor xmlns:cdr="http://schemas.openxmlformats.org/drawingml/2006/chartDrawing">
    <cdr:from>
      <cdr:x>0.51275</cdr:x>
      <cdr:y>0.16725</cdr:y>
    </cdr:from>
    <cdr:to>
      <cdr:x>0.51275</cdr:x>
      <cdr:y>0.66375</cdr:y>
    </cdr:to>
    <cdr:sp>
      <cdr:nvSpPr>
        <cdr:cNvPr id="5" name="Line 5"/>
        <cdr:cNvSpPr>
          <a:spLocks/>
        </cdr:cNvSpPr>
      </cdr:nvSpPr>
      <cdr:spPr>
        <a:xfrm flipH="1" flipV="1">
          <a:off x="3552825" y="828675"/>
          <a:ext cx="0" cy="24765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</cdr:x>
      <cdr:y>0.26425</cdr:y>
    </cdr:from>
    <cdr:to>
      <cdr:x>0.84</cdr:x>
      <cdr:y>0.66325</cdr:y>
    </cdr:to>
    <cdr:sp>
      <cdr:nvSpPr>
        <cdr:cNvPr id="6" name="Line 6"/>
        <cdr:cNvSpPr>
          <a:spLocks/>
        </cdr:cNvSpPr>
      </cdr:nvSpPr>
      <cdr:spPr>
        <a:xfrm flipV="1">
          <a:off x="5829300" y="131445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57150</xdr:rowOff>
    </xdr:from>
    <xdr:to>
      <xdr:col>14</xdr:col>
      <xdr:colOff>561975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286250" y="219075"/>
        <a:ext cx="69437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3"/>
  <sheetViews>
    <sheetView tabSelected="1" workbookViewId="0" topLeftCell="A1">
      <selection activeCell="A1" sqref="A1"/>
    </sheetView>
  </sheetViews>
  <sheetFormatPr defaultColWidth="11.421875" defaultRowHeight="12.75"/>
  <sheetData>
    <row r="1" spans="1:14" ht="13.5" thickBot="1">
      <c r="A1" s="10" t="s">
        <v>36</v>
      </c>
      <c r="B1" s="11"/>
      <c r="C1" s="12"/>
      <c r="D1" s="10" t="s">
        <v>34</v>
      </c>
      <c r="E1" s="11"/>
      <c r="F1" s="12"/>
      <c r="G1" s="10" t="s">
        <v>35</v>
      </c>
      <c r="H1" s="12"/>
      <c r="I1" s="10" t="s">
        <v>40</v>
      </c>
      <c r="J1" s="12"/>
      <c r="K1" s="10" t="s">
        <v>41</v>
      </c>
      <c r="L1" s="12"/>
      <c r="M1" s="10" t="s">
        <v>42</v>
      </c>
      <c r="N1" s="12"/>
    </row>
    <row r="2" spans="1:14" ht="13.5" thickBot="1">
      <c r="A2" s="3" t="s">
        <v>0</v>
      </c>
      <c r="B2" s="4" t="s">
        <v>37</v>
      </c>
      <c r="C2" s="5" t="s">
        <v>38</v>
      </c>
      <c r="D2" s="3" t="s">
        <v>0</v>
      </c>
      <c r="E2" s="4" t="s">
        <v>37</v>
      </c>
      <c r="F2" s="5" t="s">
        <v>38</v>
      </c>
      <c r="G2" s="3" t="s">
        <v>37</v>
      </c>
      <c r="H2" s="5" t="s">
        <v>38</v>
      </c>
      <c r="I2" s="3" t="s">
        <v>37</v>
      </c>
      <c r="J2" s="5" t="s">
        <v>38</v>
      </c>
      <c r="K2" s="3" t="s">
        <v>37</v>
      </c>
      <c r="L2" s="5" t="s">
        <v>38</v>
      </c>
      <c r="M2" s="3" t="s">
        <v>37</v>
      </c>
      <c r="N2" s="5" t="s">
        <v>38</v>
      </c>
    </row>
    <row r="3" spans="1:14" ht="12.75">
      <c r="A3" s="7">
        <v>6001</v>
      </c>
      <c r="B3" s="1">
        <v>4474905.51609</v>
      </c>
      <c r="C3" s="14">
        <v>5363663.45718</v>
      </c>
      <c r="D3" s="7" t="s">
        <v>1</v>
      </c>
      <c r="E3" s="1">
        <v>4474905.728769828</v>
      </c>
      <c r="F3" s="14">
        <v>5363663.186429131</v>
      </c>
      <c r="G3" s="7">
        <v>4474905.72876955</v>
      </c>
      <c r="H3" s="14">
        <v>5363663.18643063</v>
      </c>
      <c r="I3" s="16"/>
      <c r="J3" s="17"/>
      <c r="K3" s="16"/>
      <c r="L3" s="17"/>
      <c r="M3" s="16"/>
      <c r="N3" s="18"/>
    </row>
    <row r="4" spans="1:14" ht="12.75">
      <c r="A4" s="7">
        <v>6004</v>
      </c>
      <c r="B4" s="1">
        <v>4474910.0025</v>
      </c>
      <c r="C4" s="14">
        <v>5363652.39951</v>
      </c>
      <c r="D4" s="7" t="s">
        <v>2</v>
      </c>
      <c r="E4" s="1">
        <v>4474909.949669149</v>
      </c>
      <c r="F4" s="14">
        <v>5363652.067091275</v>
      </c>
      <c r="G4" s="7">
        <v>4474909.949668871</v>
      </c>
      <c r="H4" s="14">
        <v>5363652.067092774</v>
      </c>
      <c r="I4" s="7"/>
      <c r="J4" s="14"/>
      <c r="K4" s="7"/>
      <c r="L4" s="14"/>
      <c r="M4" s="7"/>
      <c r="N4" s="18"/>
    </row>
    <row r="5" spans="1:14" ht="12.75">
      <c r="A5" s="7">
        <v>6003</v>
      </c>
      <c r="B5" s="1">
        <v>4474898.64401</v>
      </c>
      <c r="C5" s="14">
        <v>5363647.88212</v>
      </c>
      <c r="D5" s="7" t="s">
        <v>3</v>
      </c>
      <c r="E5" s="1">
        <v>4474898.738227704</v>
      </c>
      <c r="F5" s="14">
        <v>5363647.422912136</v>
      </c>
      <c r="G5" s="7">
        <v>4474898.738227426</v>
      </c>
      <c r="H5" s="14">
        <v>5363647.422913635</v>
      </c>
      <c r="I5" s="7"/>
      <c r="J5" s="14"/>
      <c r="K5" s="7"/>
      <c r="L5" s="14"/>
      <c r="M5" s="7"/>
      <c r="N5" s="18"/>
    </row>
    <row r="6" spans="1:14" ht="12.75">
      <c r="A6" s="7">
        <v>6002</v>
      </c>
      <c r="B6" s="1">
        <v>4474894.4129</v>
      </c>
      <c r="C6" s="14">
        <v>5363659.0558</v>
      </c>
      <c r="D6" s="7" t="s">
        <v>4</v>
      </c>
      <c r="E6" s="1">
        <v>4474894.5541498745</v>
      </c>
      <c r="F6" s="14">
        <v>5363658.783706822</v>
      </c>
      <c r="G6" s="7">
        <v>4474894.554149597</v>
      </c>
      <c r="H6" s="14">
        <v>5363658.783708322</v>
      </c>
      <c r="I6" s="7"/>
      <c r="J6" s="14"/>
      <c r="K6" s="7"/>
      <c r="L6" s="14"/>
      <c r="M6" s="7"/>
      <c r="N6" s="18"/>
    </row>
    <row r="7" spans="1:14" ht="12.75">
      <c r="A7" s="9">
        <v>5001</v>
      </c>
      <c r="B7" s="1">
        <v>4474896.59877</v>
      </c>
      <c r="C7" s="14">
        <v>5363712.4475</v>
      </c>
      <c r="D7" s="7" t="s">
        <v>5</v>
      </c>
      <c r="E7" s="1">
        <v>4474896.59877</v>
      </c>
      <c r="F7" s="14">
        <v>5363712.4475</v>
      </c>
      <c r="G7" s="7">
        <v>4474896.59877</v>
      </c>
      <c r="H7" s="14">
        <v>5363712.4475</v>
      </c>
      <c r="I7" s="7">
        <v>4474896.414141033</v>
      </c>
      <c r="J7" s="14">
        <v>5363712.371024177</v>
      </c>
      <c r="K7" s="7">
        <v>4474896.598769997</v>
      </c>
      <c r="L7" s="14">
        <v>5363712.447500003</v>
      </c>
      <c r="M7" s="7">
        <v>4474896.59877</v>
      </c>
      <c r="N7" s="18">
        <v>5363712.4475</v>
      </c>
    </row>
    <row r="8" spans="1:14" ht="12.75">
      <c r="A8" s="9">
        <v>5004</v>
      </c>
      <c r="B8" s="1">
        <v>4474869.87124</v>
      </c>
      <c r="C8" s="14">
        <v>5363684.09067</v>
      </c>
      <c r="D8" s="7" t="s">
        <v>6</v>
      </c>
      <c r="E8" s="1">
        <v>4474869.34523185</v>
      </c>
      <c r="F8" s="14">
        <v>5363684.265078663</v>
      </c>
      <c r="G8" s="7">
        <v>4474869.568766573</v>
      </c>
      <c r="H8" s="14">
        <v>5363684.427968429</v>
      </c>
      <c r="I8" s="7">
        <v>4474870.643956327</v>
      </c>
      <c r="J8" s="14">
        <v>5363683.065201457</v>
      </c>
      <c r="K8" s="7">
        <v>4474870.599870222</v>
      </c>
      <c r="L8" s="14">
        <v>5363682.921897344</v>
      </c>
      <c r="M8" s="7">
        <v>4474870.570479304</v>
      </c>
      <c r="N8" s="18">
        <v>5363682.826360657</v>
      </c>
    </row>
    <row r="9" spans="1:14" ht="12.75">
      <c r="A9" s="9">
        <v>5003</v>
      </c>
      <c r="B9" s="1">
        <v>4474853.65474</v>
      </c>
      <c r="C9" s="14">
        <v>5363699.5144</v>
      </c>
      <c r="D9" s="7" t="s">
        <v>7</v>
      </c>
      <c r="E9" s="1">
        <v>4474853.216929399</v>
      </c>
      <c r="F9" s="14">
        <v>5363700.191178853</v>
      </c>
      <c r="G9" s="7">
        <v>4474853.5161246685</v>
      </c>
      <c r="H9" s="14">
        <v>5363700.176903088</v>
      </c>
      <c r="I9" s="7">
        <v>4474853.989919459</v>
      </c>
      <c r="J9" s="14">
        <v>5363697.868038938</v>
      </c>
      <c r="K9" s="7">
        <v>4474853.778188717</v>
      </c>
      <c r="L9" s="14">
        <v>5363697.8083246965</v>
      </c>
      <c r="M9" s="7">
        <v>4474853.826310176</v>
      </c>
      <c r="N9" s="18">
        <v>5363697.821896348</v>
      </c>
    </row>
    <row r="10" spans="1:14" ht="12.75">
      <c r="A10" s="9">
        <v>5002</v>
      </c>
      <c r="B10" s="1">
        <v>4474880.73632</v>
      </c>
      <c r="C10" s="14">
        <v>5363728.27799</v>
      </c>
      <c r="D10" s="7" t="s">
        <v>8</v>
      </c>
      <c r="E10" s="1">
        <v>4474880.452548831</v>
      </c>
      <c r="F10" s="14">
        <v>5363728.23765551</v>
      </c>
      <c r="G10" s="7">
        <v>4474880.697752266</v>
      </c>
      <c r="H10" s="14">
        <v>5363728.099108525</v>
      </c>
      <c r="I10" s="7">
        <v>4474879.541952207</v>
      </c>
      <c r="J10" s="14">
        <v>5363727.150287508</v>
      </c>
      <c r="K10" s="7">
        <v>4474879.555191711</v>
      </c>
      <c r="L10" s="14">
        <v>5363727.279506321</v>
      </c>
      <c r="M10" s="7">
        <v>4474879.555191713</v>
      </c>
      <c r="N10" s="18">
        <v>5363727.279506318</v>
      </c>
    </row>
    <row r="11" spans="1:14" ht="12.75">
      <c r="A11" s="9">
        <v>4001</v>
      </c>
      <c r="B11" s="1">
        <v>4474900.19468</v>
      </c>
      <c r="C11" s="14">
        <v>5363830.17425</v>
      </c>
      <c r="D11" s="7" t="s">
        <v>9</v>
      </c>
      <c r="E11" s="1">
        <v>4474900.424533522</v>
      </c>
      <c r="F11" s="14">
        <v>5363830.479957263</v>
      </c>
      <c r="G11" s="7">
        <v>4474900.42453353</v>
      </c>
      <c r="H11" s="14">
        <v>5363830.47995727</v>
      </c>
      <c r="I11" s="7"/>
      <c r="J11" s="14"/>
      <c r="K11" s="7"/>
      <c r="L11" s="14"/>
      <c r="M11" s="7"/>
      <c r="N11" s="18"/>
    </row>
    <row r="12" spans="1:14" ht="12.75">
      <c r="A12" s="7">
        <v>4008</v>
      </c>
      <c r="B12" s="1">
        <v>4474832.22432</v>
      </c>
      <c r="C12" s="14">
        <v>5363711.35189</v>
      </c>
      <c r="D12" s="7" t="s">
        <v>10</v>
      </c>
      <c r="E12" s="1">
        <v>4474832.593701627</v>
      </c>
      <c r="F12" s="14">
        <v>5363711.541278832</v>
      </c>
      <c r="G12" s="7">
        <v>4474832.834852532</v>
      </c>
      <c r="H12" s="14">
        <v>5363711.573654651</v>
      </c>
      <c r="I12" s="7"/>
      <c r="J12" s="14"/>
      <c r="K12" s="7"/>
      <c r="L12" s="14"/>
      <c r="M12" s="7"/>
      <c r="N12" s="18"/>
    </row>
    <row r="13" spans="1:14" ht="12.75">
      <c r="A13" s="7">
        <v>4007</v>
      </c>
      <c r="B13" s="1">
        <v>4474790.5063</v>
      </c>
      <c r="C13" s="14">
        <v>5363727.19444</v>
      </c>
      <c r="D13" s="7" t="s">
        <v>11</v>
      </c>
      <c r="E13" s="1">
        <v>4474790.6479483675</v>
      </c>
      <c r="F13" s="14">
        <v>5363727.124069608</v>
      </c>
      <c r="G13" s="7">
        <v>4474791.029809837</v>
      </c>
      <c r="H13" s="14">
        <v>5363727.07615122</v>
      </c>
      <c r="I13" s="7"/>
      <c r="J13" s="14"/>
      <c r="K13" s="7"/>
      <c r="L13" s="14"/>
      <c r="M13" s="7"/>
      <c r="N13" s="18"/>
    </row>
    <row r="14" spans="1:14" ht="12.75">
      <c r="A14" s="7">
        <v>4006</v>
      </c>
      <c r="B14" s="1">
        <v>4474761.38503</v>
      </c>
      <c r="C14" s="14">
        <v>5363756.09316</v>
      </c>
      <c r="D14" s="7" t="s">
        <v>12</v>
      </c>
      <c r="E14" s="1">
        <v>4474761.731751689</v>
      </c>
      <c r="F14" s="14">
        <v>5363755.50146081</v>
      </c>
      <c r="G14" s="7">
        <v>4474762.374915796</v>
      </c>
      <c r="H14" s="14">
        <v>5363755.206569221</v>
      </c>
      <c r="I14" s="7"/>
      <c r="J14" s="14"/>
      <c r="K14" s="7"/>
      <c r="L14" s="14"/>
      <c r="M14" s="7"/>
      <c r="N14" s="18"/>
    </row>
    <row r="15" spans="1:14" ht="12.75">
      <c r="A15" s="7">
        <v>4005</v>
      </c>
      <c r="B15" s="1">
        <v>4474828.39857</v>
      </c>
      <c r="C15" s="14">
        <v>5363836.93924</v>
      </c>
      <c r="D15" s="7" t="s">
        <v>13</v>
      </c>
      <c r="E15" s="1">
        <v>4474828.00164553</v>
      </c>
      <c r="F15" s="14">
        <v>5363838.1291555865</v>
      </c>
      <c r="G15" s="7">
        <v>4474828.7486657575</v>
      </c>
      <c r="H15" s="14">
        <v>5363837.735838991</v>
      </c>
      <c r="I15" s="7"/>
      <c r="J15" s="14"/>
      <c r="K15" s="7"/>
      <c r="L15" s="14"/>
      <c r="M15" s="7"/>
      <c r="N15" s="18"/>
    </row>
    <row r="16" spans="1:14" ht="12.75">
      <c r="A16" s="7">
        <v>4004</v>
      </c>
      <c r="B16" s="1">
        <v>4474843.34928</v>
      </c>
      <c r="C16" s="14">
        <v>5363845.98743</v>
      </c>
      <c r="D16" s="7" t="s">
        <v>14</v>
      </c>
      <c r="E16" s="1">
        <v>4474844.067928176</v>
      </c>
      <c r="F16" s="14">
        <v>5363846.497067977</v>
      </c>
      <c r="G16" s="7">
        <v>4474844.833874678</v>
      </c>
      <c r="H16" s="14">
        <v>5363846.085291992</v>
      </c>
      <c r="I16" s="7"/>
      <c r="J16" s="14"/>
      <c r="K16" s="7"/>
      <c r="L16" s="14"/>
      <c r="M16" s="7"/>
      <c r="N16" s="18"/>
    </row>
    <row r="17" spans="1:14" ht="12.75">
      <c r="A17" s="7">
        <v>4003</v>
      </c>
      <c r="B17" s="1">
        <v>4474879.08487</v>
      </c>
      <c r="C17" s="14">
        <v>5363845.90806</v>
      </c>
      <c r="D17" s="7" t="s">
        <v>15</v>
      </c>
      <c r="E17" s="1">
        <v>4474879.3018347565</v>
      </c>
      <c r="F17" s="14">
        <v>5363846.344410309</v>
      </c>
      <c r="G17" s="7">
        <v>4474879.757033376</v>
      </c>
      <c r="H17" s="14">
        <v>5363845.901817627</v>
      </c>
      <c r="I17" s="7"/>
      <c r="J17" s="14"/>
      <c r="K17" s="7"/>
      <c r="L17" s="14"/>
      <c r="M17" s="7"/>
      <c r="N17" s="18"/>
    </row>
    <row r="18" spans="1:14" ht="12.75">
      <c r="A18" s="7">
        <v>4002</v>
      </c>
      <c r="B18" s="1">
        <v>4474892.17704</v>
      </c>
      <c r="C18" s="14">
        <v>5363841.28083</v>
      </c>
      <c r="D18" s="7" t="s">
        <v>16</v>
      </c>
      <c r="E18" s="1">
        <v>4474892.465169614</v>
      </c>
      <c r="F18" s="14">
        <v>5363840.991085972</v>
      </c>
      <c r="G18" s="7">
        <v>4474892.751009498</v>
      </c>
      <c r="H18" s="14">
        <v>5363840.608984922</v>
      </c>
      <c r="I18" s="7"/>
      <c r="J18" s="14"/>
      <c r="K18" s="7"/>
      <c r="L18" s="14"/>
      <c r="M18" s="7"/>
      <c r="N18" s="18"/>
    </row>
    <row r="19" spans="1:14" ht="12.75">
      <c r="A19" s="9">
        <v>3001</v>
      </c>
      <c r="B19" s="1">
        <v>4474910.33502</v>
      </c>
      <c r="C19" s="14">
        <v>5363839.98052</v>
      </c>
      <c r="D19" s="7" t="s">
        <v>17</v>
      </c>
      <c r="E19" s="1">
        <v>4474910.888644586</v>
      </c>
      <c r="F19" s="14">
        <v>5363839.863249986</v>
      </c>
      <c r="G19" s="7">
        <v>4474910.88864459</v>
      </c>
      <c r="H19" s="14">
        <v>5363839.86324999</v>
      </c>
      <c r="I19" s="7"/>
      <c r="J19" s="14"/>
      <c r="K19" s="7"/>
      <c r="L19" s="14"/>
      <c r="M19" s="7"/>
      <c r="N19" s="18"/>
    </row>
    <row r="20" spans="1:14" ht="12.75">
      <c r="A20" s="9">
        <v>3006</v>
      </c>
      <c r="B20" s="1">
        <v>4474891.96772</v>
      </c>
      <c r="C20" s="14">
        <v>5363847.69649</v>
      </c>
      <c r="D20" s="7" t="s">
        <v>18</v>
      </c>
      <c r="E20" s="1">
        <v>4474893.9892808</v>
      </c>
      <c r="F20" s="14">
        <v>5363848.470007449</v>
      </c>
      <c r="G20" s="7">
        <v>4474893.885930862</v>
      </c>
      <c r="H20" s="14">
        <v>5363848.64367299</v>
      </c>
      <c r="I20" s="7"/>
      <c r="J20" s="14"/>
      <c r="K20" s="7"/>
      <c r="L20" s="14"/>
      <c r="M20" s="7"/>
      <c r="N20" s="18"/>
    </row>
    <row r="21" spans="1:14" ht="12.75">
      <c r="A21" s="7">
        <v>3005</v>
      </c>
      <c r="B21" s="1">
        <v>4474852.03552</v>
      </c>
      <c r="C21" s="14">
        <v>5363912.88976</v>
      </c>
      <c r="D21" s="7" t="s">
        <v>19</v>
      </c>
      <c r="E21" s="1">
        <v>4474849.664000228</v>
      </c>
      <c r="F21" s="14">
        <v>5363912.207942043</v>
      </c>
      <c r="G21" s="7">
        <v>4474851.04545206</v>
      </c>
      <c r="H21" s="14">
        <v>5363911.377151147</v>
      </c>
      <c r="I21" s="7"/>
      <c r="J21" s="14"/>
      <c r="K21" s="7"/>
      <c r="L21" s="14"/>
      <c r="M21" s="7"/>
      <c r="N21" s="18"/>
    </row>
    <row r="22" spans="1:14" ht="12.75">
      <c r="A22" s="7">
        <v>3004</v>
      </c>
      <c r="B22" s="1">
        <v>4474866.25622</v>
      </c>
      <c r="C22" s="14">
        <v>5363928.77431</v>
      </c>
      <c r="D22" s="7" t="s">
        <v>20</v>
      </c>
      <c r="E22" s="1">
        <v>4474865.618793414</v>
      </c>
      <c r="F22" s="14">
        <v>5363929.337901937</v>
      </c>
      <c r="G22" s="7">
        <v>4474866.722026918</v>
      </c>
      <c r="H22" s="14">
        <v>5363928.463227345</v>
      </c>
      <c r="I22" s="7"/>
      <c r="J22" s="14"/>
      <c r="K22" s="7"/>
      <c r="L22" s="14"/>
      <c r="M22" s="7"/>
      <c r="N22" s="18"/>
    </row>
    <row r="23" spans="1:14" ht="12.75">
      <c r="A23" s="7">
        <v>3003</v>
      </c>
      <c r="B23" s="1">
        <v>4474893.27314</v>
      </c>
      <c r="C23" s="14">
        <v>5363939.6342</v>
      </c>
      <c r="D23" s="7" t="s">
        <v>21</v>
      </c>
      <c r="E23" s="1">
        <v>4474892.867797575</v>
      </c>
      <c r="F23" s="14">
        <v>5363937.946139956</v>
      </c>
      <c r="G23" s="7">
        <v>4474893.739349672</v>
      </c>
      <c r="H23" s="14">
        <v>5363937.247067002</v>
      </c>
      <c r="I23" s="7"/>
      <c r="J23" s="14"/>
      <c r="K23" s="7"/>
      <c r="L23" s="14"/>
      <c r="M23" s="7"/>
      <c r="N23" s="18"/>
    </row>
    <row r="24" spans="1:14" ht="12.75">
      <c r="A24" s="7">
        <v>3002</v>
      </c>
      <c r="B24" s="1">
        <v>4474941.11205</v>
      </c>
      <c r="C24" s="14">
        <v>5363879.12453</v>
      </c>
      <c r="D24" s="7" t="s">
        <v>22</v>
      </c>
      <c r="E24" s="1">
        <v>4474939.824683274</v>
      </c>
      <c r="F24" s="14">
        <v>5363878.333968674</v>
      </c>
      <c r="G24" s="7">
        <v>4474940.3066927325</v>
      </c>
      <c r="H24" s="14">
        <v>5363878.430222802</v>
      </c>
      <c r="I24" s="7"/>
      <c r="J24" s="14"/>
      <c r="K24" s="7"/>
      <c r="L24" s="14"/>
      <c r="M24" s="7"/>
      <c r="N24" s="18"/>
    </row>
    <row r="25" spans="1:14" ht="12.75" customHeight="1">
      <c r="A25" s="7">
        <v>2004</v>
      </c>
      <c r="B25" s="1">
        <v>4474927.29831</v>
      </c>
      <c r="C25" s="14">
        <v>5363819.3248</v>
      </c>
      <c r="D25" s="7" t="s">
        <v>23</v>
      </c>
      <c r="E25" s="1">
        <v>4474927.86592047</v>
      </c>
      <c r="F25" s="14">
        <v>5363819.66099826</v>
      </c>
      <c r="G25" s="7"/>
      <c r="H25" s="14"/>
      <c r="I25" s="7"/>
      <c r="J25" s="14"/>
      <c r="K25" s="7"/>
      <c r="L25" s="14"/>
      <c r="M25" s="7"/>
      <c r="N25" s="18"/>
    </row>
    <row r="26" spans="1:14" ht="12.75">
      <c r="A26" s="7">
        <v>2003</v>
      </c>
      <c r="B26" s="1">
        <v>4474939.51241</v>
      </c>
      <c r="C26" s="14">
        <v>5363819.53104</v>
      </c>
      <c r="D26" s="7" t="s">
        <v>24</v>
      </c>
      <c r="E26" s="1">
        <v>4474940.361637033</v>
      </c>
      <c r="F26" s="14">
        <v>5363819.333786406</v>
      </c>
      <c r="G26" s="7"/>
      <c r="H26" s="14"/>
      <c r="I26" s="7"/>
      <c r="J26" s="14"/>
      <c r="K26" s="7"/>
      <c r="L26" s="14"/>
      <c r="M26" s="7"/>
      <c r="N26" s="18"/>
    </row>
    <row r="27" spans="1:14" ht="12.75">
      <c r="A27" s="7">
        <v>2002</v>
      </c>
      <c r="B27" s="1">
        <v>4474939.44662</v>
      </c>
      <c r="C27" s="14">
        <v>5363760.122</v>
      </c>
      <c r="D27" s="7" t="s">
        <v>25</v>
      </c>
      <c r="E27" s="1">
        <v>4474939.831063681</v>
      </c>
      <c r="F27" s="14">
        <v>5363758.5361022465</v>
      </c>
      <c r="G27" s="7"/>
      <c r="H27" s="14"/>
      <c r="I27" s="7"/>
      <c r="J27" s="14"/>
      <c r="K27" s="7"/>
      <c r="L27" s="14"/>
      <c r="M27" s="7"/>
      <c r="N27" s="18"/>
    </row>
    <row r="28" spans="1:14" ht="12.75">
      <c r="A28" s="7">
        <v>2001</v>
      </c>
      <c r="B28" s="1">
        <v>4474920.5533</v>
      </c>
      <c r="C28" s="14">
        <v>5363760.29256</v>
      </c>
      <c r="D28" s="7" t="s">
        <v>26</v>
      </c>
      <c r="E28" s="1">
        <v>4474920.431064063</v>
      </c>
      <c r="F28" s="14">
        <v>5363758.5361022465</v>
      </c>
      <c r="G28" s="7"/>
      <c r="H28" s="14"/>
      <c r="I28" s="7"/>
      <c r="J28" s="14"/>
      <c r="K28" s="7"/>
      <c r="L28" s="14"/>
      <c r="M28" s="7"/>
      <c r="N28" s="18"/>
    </row>
    <row r="29" spans="1:14" ht="12.75">
      <c r="A29" s="9">
        <v>1001</v>
      </c>
      <c r="B29" s="1">
        <v>4474905.8359</v>
      </c>
      <c r="C29" s="14">
        <v>5363715.943</v>
      </c>
      <c r="D29" s="7" t="s">
        <v>27</v>
      </c>
      <c r="E29" s="1">
        <v>4474905.93457427</v>
      </c>
      <c r="F29" s="14">
        <v>5363716.0311795</v>
      </c>
      <c r="G29" s="7">
        <v>4474905.93457427</v>
      </c>
      <c r="H29" s="14">
        <v>5363716.0311795</v>
      </c>
      <c r="I29" s="7"/>
      <c r="J29" s="14"/>
      <c r="K29" s="7"/>
      <c r="L29" s="14"/>
      <c r="M29" s="7"/>
      <c r="N29" s="18"/>
    </row>
    <row r="30" spans="1:14" ht="12.75">
      <c r="A30" s="7">
        <v>1002</v>
      </c>
      <c r="B30" s="1">
        <v>4474928.02858</v>
      </c>
      <c r="C30" s="14">
        <v>5363672.35329</v>
      </c>
      <c r="D30" s="7" t="s">
        <v>28</v>
      </c>
      <c r="E30" s="1">
        <v>4474928.31542721</v>
      </c>
      <c r="F30" s="14">
        <v>5363672.29148092</v>
      </c>
      <c r="G30" s="7">
        <v>4474928.526531281</v>
      </c>
      <c r="H30" s="14">
        <v>5363671.904028157</v>
      </c>
      <c r="I30" s="7"/>
      <c r="J30" s="14"/>
      <c r="K30" s="7"/>
      <c r="L30" s="14"/>
      <c r="M30" s="7"/>
      <c r="N30" s="18"/>
    </row>
    <row r="31" spans="1:14" ht="12.75">
      <c r="A31" s="7">
        <v>1003</v>
      </c>
      <c r="B31" s="1">
        <v>4474992.11478</v>
      </c>
      <c r="C31" s="14">
        <v>5363617.3458</v>
      </c>
      <c r="D31" s="7" t="s">
        <v>29</v>
      </c>
      <c r="E31" s="1">
        <v>4474990.47875203</v>
      </c>
      <c r="F31" s="14">
        <v>5363617.29401691</v>
      </c>
      <c r="G31" s="7">
        <v>4474993.011617698</v>
      </c>
      <c r="H31" s="14">
        <v>5363614.852443017</v>
      </c>
      <c r="I31" s="7"/>
      <c r="J31" s="14"/>
      <c r="K31" s="7"/>
      <c r="L31" s="14"/>
      <c r="M31" s="7"/>
      <c r="N31" s="18"/>
    </row>
    <row r="32" spans="1:14" ht="12.75">
      <c r="A32" s="9">
        <v>1004</v>
      </c>
      <c r="B32" s="79">
        <v>4475037.57632</v>
      </c>
      <c r="C32" s="80">
        <v>5363637.90356</v>
      </c>
      <c r="D32" s="9" t="s">
        <v>30</v>
      </c>
      <c r="E32" s="79">
        <v>4475036.19148622</v>
      </c>
      <c r="F32" s="80">
        <v>5363637.29780111</v>
      </c>
      <c r="G32" s="9">
        <v>4475038.998497746</v>
      </c>
      <c r="H32" s="80">
        <v>5363634.976602849</v>
      </c>
      <c r="I32" s="7"/>
      <c r="J32" s="14"/>
      <c r="K32" s="7"/>
      <c r="L32" s="14"/>
      <c r="M32" s="7"/>
      <c r="N32" s="18"/>
    </row>
    <row r="33" spans="1:14" ht="13.5" thickBot="1">
      <c r="A33" s="81">
        <v>1006</v>
      </c>
      <c r="B33" s="82">
        <v>4474978.51809</v>
      </c>
      <c r="C33" s="83">
        <v>5363734.24095</v>
      </c>
      <c r="D33" s="81" t="s">
        <v>31</v>
      </c>
      <c r="E33" s="82">
        <v>4474976.74255594</v>
      </c>
      <c r="F33" s="83">
        <v>5363734.06168009</v>
      </c>
      <c r="G33" s="81">
        <v>4474978.903247112</v>
      </c>
      <c r="H33" s="83">
        <v>5363733.007050698</v>
      </c>
      <c r="I33" s="8"/>
      <c r="J33" s="15"/>
      <c r="K33" s="8"/>
      <c r="L33" s="15"/>
      <c r="M33" s="8"/>
      <c r="N33" s="1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06"/>
  <sheetViews>
    <sheetView workbookViewId="0" topLeftCell="A1">
      <selection activeCell="A1" sqref="A1"/>
    </sheetView>
  </sheetViews>
  <sheetFormatPr defaultColWidth="11.421875" defaultRowHeight="12.75"/>
  <sheetData>
    <row r="1" spans="1:16" ht="12.75">
      <c r="A1" s="30"/>
      <c r="B1" s="28" t="s">
        <v>34</v>
      </c>
      <c r="C1" s="26"/>
      <c r="D1" s="27"/>
      <c r="E1" s="24" t="s">
        <v>35</v>
      </c>
      <c r="F1" s="26"/>
      <c r="G1" s="27"/>
      <c r="H1" s="28" t="s">
        <v>40</v>
      </c>
      <c r="I1" s="26"/>
      <c r="J1" s="27"/>
      <c r="K1" s="28" t="s">
        <v>41</v>
      </c>
      <c r="L1" s="26"/>
      <c r="M1" s="27"/>
      <c r="N1" s="25" t="s">
        <v>42</v>
      </c>
      <c r="O1" s="26"/>
      <c r="P1" s="27"/>
    </row>
    <row r="2" spans="1:16" ht="13.5" thickBot="1">
      <c r="A2" s="22" t="s">
        <v>0</v>
      </c>
      <c r="B2" s="23" t="s">
        <v>32</v>
      </c>
      <c r="C2" s="2" t="s">
        <v>33</v>
      </c>
      <c r="D2" s="6" t="s">
        <v>39</v>
      </c>
      <c r="E2" s="8" t="s">
        <v>32</v>
      </c>
      <c r="F2" s="2" t="s">
        <v>33</v>
      </c>
      <c r="G2" s="15" t="s">
        <v>39</v>
      </c>
      <c r="H2" s="23" t="s">
        <v>32</v>
      </c>
      <c r="I2" s="2" t="s">
        <v>33</v>
      </c>
      <c r="J2" s="15" t="s">
        <v>39</v>
      </c>
      <c r="K2" s="23" t="s">
        <v>32</v>
      </c>
      <c r="L2" s="2" t="s">
        <v>33</v>
      </c>
      <c r="M2" s="29" t="s">
        <v>39</v>
      </c>
      <c r="N2" s="23" t="s">
        <v>32</v>
      </c>
      <c r="O2" s="2" t="s">
        <v>33</v>
      </c>
      <c r="P2" s="15" t="s">
        <v>39</v>
      </c>
    </row>
    <row r="3" spans="1:16" ht="12.75">
      <c r="A3" s="31" t="s">
        <v>1</v>
      </c>
      <c r="B3" s="39">
        <f>Koordinaten!E3-Koordinaten!B3</f>
        <v>0.21267982758581638</v>
      </c>
      <c r="C3" s="40">
        <f>Koordinaten!F3-Koordinaten!C3</f>
        <v>-0.27075086906552315</v>
      </c>
      <c r="D3" s="41">
        <f>SQRT(POWER(B3,2)+POWER(C3,2))</f>
        <v>0.3442945572640797</v>
      </c>
      <c r="E3" s="42">
        <f>Koordinaten!G3-Koordinaten!B3</f>
        <v>0.21267955005168915</v>
      </c>
      <c r="F3" s="40">
        <f>Koordinaten!H3-Koordinaten!C3</f>
        <v>-0.270749369636178</v>
      </c>
      <c r="G3" s="43">
        <f>SQRT(POWER(E3,2)+POWER(F3,2))</f>
        <v>0.3442932066837461</v>
      </c>
      <c r="H3" s="13"/>
      <c r="I3" s="1"/>
      <c r="J3" s="14"/>
      <c r="K3" s="13"/>
      <c r="L3" s="1"/>
      <c r="M3" s="14"/>
      <c r="N3" s="13"/>
      <c r="O3" s="1"/>
      <c r="P3" s="14"/>
    </row>
    <row r="4" spans="1:16" ht="12.75">
      <c r="A4" s="32" t="s">
        <v>2</v>
      </c>
      <c r="B4" s="44">
        <f>Koordinaten!E4-Koordinaten!B4</f>
        <v>-0.05283085163682699</v>
      </c>
      <c r="C4" s="45">
        <f>Koordinaten!F4-Koordinaten!C4</f>
        <v>-0.3324187248945236</v>
      </c>
      <c r="D4" s="46">
        <f>SQRT(POWER(B4,2)+POWER(C4,2))</f>
        <v>0.33659071220872006</v>
      </c>
      <c r="E4" s="47">
        <f>Koordinaten!G4-Koordinaten!B4</f>
        <v>-0.05283112917095423</v>
      </c>
      <c r="F4" s="45">
        <f>Koordinaten!H4-Koordinaten!C4</f>
        <v>-0.3324172254651785</v>
      </c>
      <c r="G4" s="48">
        <f>SQRT(POWER(E4,2)+POWER(F4,2))</f>
        <v>0.336589274926349</v>
      </c>
      <c r="H4" s="13"/>
      <c r="I4" s="1"/>
      <c r="J4" s="14"/>
      <c r="K4" s="13"/>
      <c r="L4" s="1"/>
      <c r="M4" s="14"/>
      <c r="N4" s="13"/>
      <c r="O4" s="1"/>
      <c r="P4" s="14"/>
    </row>
    <row r="5" spans="1:16" ht="12.75">
      <c r="A5" s="32" t="s">
        <v>3</v>
      </c>
      <c r="B5" s="44">
        <f>Koordinaten!E5-Koordinaten!B5</f>
        <v>0.09421770367771387</v>
      </c>
      <c r="C5" s="45">
        <f>Koordinaten!F5-Koordinaten!C5</f>
        <v>-0.4592078644782305</v>
      </c>
      <c r="D5" s="46">
        <f>SQRT(POWER(B5,2)+POWER(C5,2))</f>
        <v>0.4687737604484261</v>
      </c>
      <c r="E5" s="47">
        <f>Koordinaten!G5-Koordinaten!B5</f>
        <v>0.09421742614358664</v>
      </c>
      <c r="F5" s="45">
        <f>Koordinaten!H5-Koordinaten!C5</f>
        <v>-0.45920636504888535</v>
      </c>
      <c r="G5" s="48">
        <f>SQRT(POWER(E5,2)+POWER(F5,2))</f>
        <v>0.46877223583584</v>
      </c>
      <c r="H5" s="13"/>
      <c r="I5" s="1"/>
      <c r="J5" s="14"/>
      <c r="K5" s="13"/>
      <c r="L5" s="1"/>
      <c r="M5" s="14"/>
      <c r="N5" s="13"/>
      <c r="O5" s="1"/>
      <c r="P5" s="14"/>
    </row>
    <row r="6" spans="1:16" ht="12.75">
      <c r="A6" s="32" t="s">
        <v>4</v>
      </c>
      <c r="B6" s="44">
        <f>Koordinaten!E6-Koordinaten!B6</f>
        <v>0.14124987460672855</v>
      </c>
      <c r="C6" s="45">
        <f>Koordinaten!F6-Koordinaten!C6</f>
        <v>-0.2720931777730584</v>
      </c>
      <c r="D6" s="46">
        <f>SQRT(POWER(B6,2)+POWER(C6,2))</f>
        <v>0.30657172809484196</v>
      </c>
      <c r="E6" s="47">
        <f>Koordinaten!G6-Koordinaten!B6</f>
        <v>0.14124959707260132</v>
      </c>
      <c r="F6" s="45">
        <f>Koordinaten!H6-Koordinaten!C6</f>
        <v>-0.2720916783437133</v>
      </c>
      <c r="G6" s="48">
        <f>SQRT(POWER(E6,2)+POWER(F6,2))</f>
        <v>0.3065702694278605</v>
      </c>
      <c r="H6" s="13"/>
      <c r="I6" s="1"/>
      <c r="J6" s="14"/>
      <c r="K6" s="13"/>
      <c r="L6" s="1"/>
      <c r="M6" s="14"/>
      <c r="N6" s="13"/>
      <c r="O6" s="1"/>
      <c r="P6" s="14"/>
    </row>
    <row r="7" spans="1:16" ht="12.75">
      <c r="A7" s="32" t="s">
        <v>5</v>
      </c>
      <c r="B7" s="50"/>
      <c r="C7" s="51"/>
      <c r="D7" s="51" t="s">
        <v>44</v>
      </c>
      <c r="E7" s="51"/>
      <c r="F7" s="51"/>
      <c r="G7" s="52"/>
      <c r="H7" s="47">
        <f>Koordinaten!I7-Koordinaten!B7</f>
        <v>-0.18462896719574928</v>
      </c>
      <c r="I7" s="45">
        <f>Koordinaten!J7-Koordinaten!C7</f>
        <v>-0.07647582236677408</v>
      </c>
      <c r="J7" s="48">
        <f>SQRT(POWER(H7,2)+POWER(I7,2))</f>
        <v>0.19984095409711056</v>
      </c>
      <c r="K7" s="13"/>
      <c r="L7" s="1"/>
      <c r="M7" s="14"/>
      <c r="N7" s="13"/>
      <c r="O7" s="1"/>
      <c r="P7" s="14"/>
    </row>
    <row r="8" spans="1:16" ht="12.75">
      <c r="A8" s="32" t="s">
        <v>6</v>
      </c>
      <c r="B8" s="44">
        <f>Koordinaten!E8-Koordinaten!B8</f>
        <v>-0.5260081505402923</v>
      </c>
      <c r="C8" s="45">
        <f>Koordinaten!F8-Koordinaten!C8</f>
        <v>0.1744086630642414</v>
      </c>
      <c r="D8" s="46">
        <f aca="true" t="shared" si="0" ref="D8:D30">SQRT(POWER(B8,2)+POWER(C8,2))</f>
        <v>0.5541687073325909</v>
      </c>
      <c r="E8" s="47">
        <f>Koordinaten!G8-Koordinaten!B8</f>
        <v>-0.3024734267964959</v>
      </c>
      <c r="F8" s="45">
        <f>Koordinaten!H8-Koordinaten!C8</f>
        <v>0.33729842957109213</v>
      </c>
      <c r="G8" s="48">
        <f aca="true" t="shared" si="1" ref="G8:G24">SQRT(POWER(E8,2)+POWER(F8,2))</f>
        <v>0.45305673431606797</v>
      </c>
      <c r="H8" s="47">
        <f>Koordinaten!I8-Koordinaten!B8</f>
        <v>0.7727163266390562</v>
      </c>
      <c r="I8" s="45">
        <f>Koordinaten!J8-Koordinaten!C8</f>
        <v>-1.0254685431718826</v>
      </c>
      <c r="J8" s="48">
        <f>SQRT(POWER(H8,2)+POWER(I8,2))</f>
        <v>1.2840078872380887</v>
      </c>
      <c r="K8" s="47">
        <f>Koordinaten!K8-Koordinaten!B8</f>
        <v>0.7286302214488387</v>
      </c>
      <c r="L8" s="45">
        <f>Koordinaten!L8-Koordinaten!C8</f>
        <v>-1.1687726555392146</v>
      </c>
      <c r="M8" s="48">
        <f>SQRT(POWER(K8,2)+POWER(L8,2))</f>
        <v>1.3772913707508558</v>
      </c>
      <c r="N8" s="44">
        <f>Koordinaten!M8-Koordinaten!B8</f>
        <v>0.6992393033578992</v>
      </c>
      <c r="O8" s="45">
        <f>Koordinaten!N8-Koordinaten!C8</f>
        <v>-1.2643093429505825</v>
      </c>
      <c r="P8" s="48">
        <f>SQRT(POWER(N8,2)+POWER(O8,2))</f>
        <v>1.444788468265363</v>
      </c>
    </row>
    <row r="9" spans="1:16" ht="12.75">
      <c r="A9" s="32" t="s">
        <v>7</v>
      </c>
      <c r="B9" s="44">
        <f>Koordinaten!E9-Koordinaten!B9</f>
        <v>-0.43781060073524714</v>
      </c>
      <c r="C9" s="45">
        <f>Koordinaten!F9-Koordinaten!C9</f>
        <v>0.6767788529396057</v>
      </c>
      <c r="D9" s="46">
        <f t="shared" si="0"/>
        <v>0.806044501192339</v>
      </c>
      <c r="E9" s="47">
        <f>Koordinaten!G9-Koordinaten!B9</f>
        <v>-0.13861533161252737</v>
      </c>
      <c r="F9" s="45">
        <f>Koordinaten!H9-Koordinaten!C9</f>
        <v>0.6625030878931284</v>
      </c>
      <c r="G9" s="48">
        <f t="shared" si="1"/>
        <v>0.676848987312518</v>
      </c>
      <c r="H9" s="47">
        <f>Koordinaten!I9-Koordinaten!B9</f>
        <v>0.3351794593036175</v>
      </c>
      <c r="I9" s="45">
        <f>Koordinaten!J9-Koordinaten!C9</f>
        <v>-1.6463610613718629</v>
      </c>
      <c r="J9" s="48">
        <f>SQRT(POWER(H9,2)+POWER(I9,2))</f>
        <v>1.6801339275011835</v>
      </c>
      <c r="K9" s="47">
        <f>Koordinaten!K9-Koordinaten!B9</f>
        <v>0.12344871647655964</v>
      </c>
      <c r="L9" s="45">
        <f>Koordinaten!L9-Koordinaten!C9</f>
        <v>-1.7060753032565117</v>
      </c>
      <c r="M9" s="48">
        <f>SQRT(POWER(K9,2)+POWER(L9,2))</f>
        <v>1.7105357423864338</v>
      </c>
      <c r="N9" s="44">
        <f>Koordinaten!M9-Koordinaten!B9</f>
        <v>0.1715701762586832</v>
      </c>
      <c r="O9" s="45">
        <f>Koordinaten!N9-Koordinaten!C9</f>
        <v>-1.6925036516040564</v>
      </c>
      <c r="P9" s="48">
        <f>SQRT(POWER(N9,2)+POWER(O9,2))</f>
        <v>1.7011775145688062</v>
      </c>
    </row>
    <row r="10" spans="1:16" ht="12.75">
      <c r="A10" s="32" t="s">
        <v>8</v>
      </c>
      <c r="B10" s="44">
        <f>Koordinaten!E10-Koordinaten!B10</f>
        <v>-0.28377116937190294</v>
      </c>
      <c r="C10" s="45">
        <f>Koordinaten!F10-Koordinaten!C10</f>
        <v>-0.0403344901278615</v>
      </c>
      <c r="D10" s="46">
        <f t="shared" si="0"/>
        <v>0.286623355050791</v>
      </c>
      <c r="E10" s="47">
        <f>Koordinaten!G10-Koordinaten!B10</f>
        <v>-0.03856773395091295</v>
      </c>
      <c r="F10" s="45">
        <f>Koordinaten!H10-Koordinaten!C10</f>
        <v>-0.17888147570192814</v>
      </c>
      <c r="G10" s="48">
        <f t="shared" si="1"/>
        <v>0.1829919464113323</v>
      </c>
      <c r="H10" s="47">
        <f>Koordinaten!I10-Koordinaten!B10</f>
        <v>-1.1943677933886647</v>
      </c>
      <c r="I10" s="45">
        <f>Koordinaten!J10-Koordinaten!C10</f>
        <v>-1.1277024922892451</v>
      </c>
      <c r="J10" s="48">
        <f>SQRT(POWER(H10,2)+POWER(I10,2))</f>
        <v>1.6426281797776034</v>
      </c>
      <c r="K10" s="47">
        <f>Koordinaten!K10-Koordinaten!B10</f>
        <v>-1.1811282895505428</v>
      </c>
      <c r="L10" s="45">
        <f>Koordinaten!L10-Koordinaten!C10</f>
        <v>-0.9984836792573333</v>
      </c>
      <c r="M10" s="48">
        <f>SQRT(POWER(K10,2)+POWER(L10,2))</f>
        <v>1.546620087196546</v>
      </c>
      <c r="N10" s="44">
        <f>Koordinaten!M10-Koordinaten!B10</f>
        <v>-1.181128286756575</v>
      </c>
      <c r="O10" s="45">
        <f>Koordinaten!N10-Koordinaten!C10</f>
        <v>-0.998483682051301</v>
      </c>
      <c r="P10" s="48">
        <f>SQRT(POWER(N10,2)+POWER(O10,2))</f>
        <v>1.546620086866599</v>
      </c>
    </row>
    <row r="11" spans="1:16" ht="12.75">
      <c r="A11" s="32" t="s">
        <v>9</v>
      </c>
      <c r="B11" s="44">
        <f>Koordinaten!E11-Koordinaten!B11</f>
        <v>0.2298535220324993</v>
      </c>
      <c r="C11" s="45">
        <f>Koordinaten!F11-Koordinaten!C11</f>
        <v>0.3057072628289461</v>
      </c>
      <c r="D11" s="46">
        <f t="shared" si="0"/>
        <v>0.382478198250712</v>
      </c>
      <c r="E11" s="47">
        <f>Koordinaten!G11-Koordinaten!B11</f>
        <v>0.22985353041440248</v>
      </c>
      <c r="F11" s="45">
        <f>Koordinaten!H11-Koordinaten!C11</f>
        <v>0.3057072702795267</v>
      </c>
      <c r="G11" s="48">
        <f t="shared" si="1"/>
        <v>0.38247820924298975</v>
      </c>
      <c r="H11" s="13"/>
      <c r="I11" s="1"/>
      <c r="J11" s="14"/>
      <c r="K11" s="13"/>
      <c r="L11" s="1"/>
      <c r="M11" s="14"/>
      <c r="N11" s="13"/>
      <c r="O11" s="1"/>
      <c r="P11" s="14"/>
    </row>
    <row r="12" spans="1:16" ht="12.75">
      <c r="A12" s="32" t="s">
        <v>10</v>
      </c>
      <c r="B12" s="44">
        <f>Koordinaten!E12-Koordinaten!B12</f>
        <v>0.36938162706792355</v>
      </c>
      <c r="C12" s="45">
        <f>Koordinaten!F12-Koordinaten!C12</f>
        <v>0.189388832077384</v>
      </c>
      <c r="D12" s="46">
        <f t="shared" si="0"/>
        <v>0.4151035005043707</v>
      </c>
      <c r="E12" s="47">
        <f>Koordinaten!G12-Koordinaten!B12</f>
        <v>0.6105325315147638</v>
      </c>
      <c r="F12" s="45">
        <f>Koordinaten!H12-Koordinaten!C12</f>
        <v>0.2217646511271596</v>
      </c>
      <c r="G12" s="48">
        <f t="shared" si="1"/>
        <v>0.6495610306409837</v>
      </c>
      <c r="H12" s="13"/>
      <c r="I12" s="1"/>
      <c r="J12" s="14"/>
      <c r="K12" s="13"/>
      <c r="L12" s="1"/>
      <c r="M12" s="14"/>
      <c r="N12" s="13"/>
      <c r="O12" s="1"/>
      <c r="P12" s="14"/>
    </row>
    <row r="13" spans="1:16" ht="12.75">
      <c r="A13" s="32" t="s">
        <v>11</v>
      </c>
      <c r="B13" s="44">
        <f>Koordinaten!E13-Koordinaten!B13</f>
        <v>0.14164836797863245</v>
      </c>
      <c r="C13" s="45">
        <f>Koordinaten!F13-Koordinaten!C13</f>
        <v>-0.07037039194256067</v>
      </c>
      <c r="D13" s="46">
        <f t="shared" si="0"/>
        <v>0.15816526866907182</v>
      </c>
      <c r="E13" s="47">
        <f>Koordinaten!G13-Koordinaten!B13</f>
        <v>0.5235098376870155</v>
      </c>
      <c r="F13" s="45">
        <f>Koordinaten!H13-Koordinaten!C13</f>
        <v>-0.11828877963125706</v>
      </c>
      <c r="G13" s="48">
        <f t="shared" si="1"/>
        <v>0.5367073555875096</v>
      </c>
      <c r="H13" s="13"/>
      <c r="I13" s="1"/>
      <c r="J13" s="14"/>
      <c r="K13" s="13"/>
      <c r="L13" s="1"/>
      <c r="M13" s="14"/>
      <c r="N13" s="13"/>
      <c r="O13" s="1"/>
      <c r="P13" s="14"/>
    </row>
    <row r="14" spans="1:16" ht="12.75">
      <c r="A14" s="32" t="s">
        <v>12</v>
      </c>
      <c r="B14" s="44">
        <f>Koordinaten!E14-Koordinaten!B14</f>
        <v>0.3467216892167926</v>
      </c>
      <c r="C14" s="45">
        <f>Koordinaten!F14-Koordinaten!C14</f>
        <v>-0.5916991895064712</v>
      </c>
      <c r="D14" s="46">
        <f t="shared" si="0"/>
        <v>0.685801619009434</v>
      </c>
      <c r="E14" s="47">
        <f>Koordinaten!G14-Koordinaten!B14</f>
        <v>0.9898857967928052</v>
      </c>
      <c r="F14" s="45">
        <f>Koordinaten!H14-Koordinaten!C14</f>
        <v>-0.8865907788276672</v>
      </c>
      <c r="G14" s="48">
        <f t="shared" si="1"/>
        <v>1.3288781357951436</v>
      </c>
      <c r="H14" s="13"/>
      <c r="I14" s="1"/>
      <c r="J14" s="14"/>
      <c r="K14" s="13"/>
      <c r="L14" s="1"/>
      <c r="M14" s="14"/>
      <c r="N14" s="13"/>
      <c r="O14" s="1"/>
      <c r="P14" s="14"/>
    </row>
    <row r="15" spans="1:16" ht="12.75">
      <c r="A15" s="32" t="s">
        <v>13</v>
      </c>
      <c r="B15" s="44">
        <f>Koordinaten!E15-Koordinaten!B15</f>
        <v>-0.39692447055131197</v>
      </c>
      <c r="C15" s="45">
        <f>Koordinaten!F15-Koordinaten!C15</f>
        <v>1.1899155862629414</v>
      </c>
      <c r="D15" s="46">
        <f t="shared" si="0"/>
        <v>1.2543716107094893</v>
      </c>
      <c r="E15" s="47">
        <f>Koordinaten!G15-Koordinaten!B15</f>
        <v>0.35009575728327036</v>
      </c>
      <c r="F15" s="45">
        <f>Koordinaten!H15-Koordinaten!C15</f>
        <v>0.7965989904478192</v>
      </c>
      <c r="G15" s="48">
        <f t="shared" si="1"/>
        <v>0.8701361909783039</v>
      </c>
      <c r="H15" s="13"/>
      <c r="I15" s="1"/>
      <c r="J15" s="14"/>
      <c r="K15" s="13"/>
      <c r="L15" s="1"/>
      <c r="M15" s="14"/>
      <c r="N15" s="13"/>
      <c r="O15" s="1"/>
      <c r="P15" s="14"/>
    </row>
    <row r="16" spans="1:16" ht="12.75">
      <c r="A16" s="32" t="s">
        <v>14</v>
      </c>
      <c r="B16" s="44">
        <f>Koordinaten!E16-Koordinaten!B16</f>
        <v>0.7186481766402721</v>
      </c>
      <c r="C16" s="45">
        <f>Koordinaten!F16-Koordinaten!C16</f>
        <v>0.5096379769966006</v>
      </c>
      <c r="D16" s="46">
        <f t="shared" si="0"/>
        <v>0.8810142276862363</v>
      </c>
      <c r="E16" s="47">
        <f>Koordinaten!G16-Koordinaten!B16</f>
        <v>1.4845946785062551</v>
      </c>
      <c r="F16" s="45">
        <f>Koordinaten!H16-Koordinaten!C16</f>
        <v>0.0978619921952486</v>
      </c>
      <c r="G16" s="48">
        <f t="shared" si="1"/>
        <v>1.487816631499162</v>
      </c>
      <c r="H16" s="13"/>
      <c r="I16" s="1"/>
      <c r="J16" s="14"/>
      <c r="K16" s="13"/>
      <c r="L16" s="1"/>
      <c r="M16" s="14"/>
      <c r="N16" s="13"/>
      <c r="O16" s="1"/>
      <c r="P16" s="14"/>
    </row>
    <row r="17" spans="1:16" ht="12.75">
      <c r="A17" s="32" t="s">
        <v>15</v>
      </c>
      <c r="B17" s="44">
        <f>Koordinaten!E17-Koordinaten!B17</f>
        <v>0.21696475613862276</v>
      </c>
      <c r="C17" s="45">
        <f>Koordinaten!F17-Koordinaten!C17</f>
        <v>0.4363503083586693</v>
      </c>
      <c r="D17" s="46">
        <f t="shared" si="0"/>
        <v>0.4873143718494231</v>
      </c>
      <c r="E17" s="47">
        <f>Koordinaten!G17-Koordinaten!B17</f>
        <v>0.6721633756533265</v>
      </c>
      <c r="F17" s="45">
        <f>Koordinaten!H17-Koordinaten!C17</f>
        <v>-0.006242373026907444</v>
      </c>
      <c r="G17" s="48">
        <f t="shared" si="1"/>
        <v>0.6721923614492223</v>
      </c>
      <c r="H17" s="13"/>
      <c r="I17" s="1"/>
      <c r="J17" s="14"/>
      <c r="K17" s="13"/>
      <c r="L17" s="1"/>
      <c r="M17" s="14"/>
      <c r="N17" s="13"/>
      <c r="O17" s="1"/>
      <c r="P17" s="14"/>
    </row>
    <row r="18" spans="1:16" ht="12.75">
      <c r="A18" s="32" t="s">
        <v>16</v>
      </c>
      <c r="B18" s="44">
        <f>Koordinaten!E18-Koordinaten!B18</f>
        <v>0.28812961373478174</v>
      </c>
      <c r="C18" s="45">
        <f>Koordinaten!F18-Koordinaten!C18</f>
        <v>-0.289744027890265</v>
      </c>
      <c r="D18" s="46">
        <f t="shared" si="0"/>
        <v>0.40861996525993344</v>
      </c>
      <c r="E18" s="47">
        <f>Koordinaten!G18-Koordinaten!B18</f>
        <v>0.5739694973453879</v>
      </c>
      <c r="F18" s="45">
        <f>Koordinaten!H18-Koordinaten!C18</f>
        <v>-0.6718450775370002</v>
      </c>
      <c r="G18" s="48">
        <f t="shared" si="1"/>
        <v>0.8836383831034136</v>
      </c>
      <c r="H18" s="13"/>
      <c r="I18" s="1"/>
      <c r="J18" s="14"/>
      <c r="K18" s="13"/>
      <c r="L18" s="1"/>
      <c r="M18" s="14"/>
      <c r="N18" s="13"/>
      <c r="O18" s="1"/>
      <c r="P18" s="14"/>
    </row>
    <row r="19" spans="1:16" ht="12.75">
      <c r="A19" s="32" t="s">
        <v>17</v>
      </c>
      <c r="B19" s="44">
        <f>Koordinaten!E19-Koordinaten!B19</f>
        <v>0.5536245862022042</v>
      </c>
      <c r="C19" s="45">
        <f>Koordinaten!F19-Koordinaten!C19</f>
        <v>-0.11727001331746578</v>
      </c>
      <c r="D19" s="46">
        <f t="shared" si="0"/>
        <v>0.5659085071555653</v>
      </c>
      <c r="E19" s="47">
        <f>Koordinaten!G19-Koordinaten!B19</f>
        <v>0.5536245899274945</v>
      </c>
      <c r="F19" s="45">
        <f>Koordinaten!H19-Koordinaten!C19</f>
        <v>-0.11727000959217548</v>
      </c>
      <c r="G19" s="48">
        <f t="shared" si="1"/>
        <v>0.5659085100280216</v>
      </c>
      <c r="H19" s="13"/>
      <c r="I19" s="1"/>
      <c r="J19" s="14"/>
      <c r="K19" s="13"/>
      <c r="L19" s="1"/>
      <c r="M19" s="14"/>
      <c r="N19" s="13"/>
      <c r="O19" s="1"/>
      <c r="P19" s="14"/>
    </row>
    <row r="20" spans="1:16" ht="12.75">
      <c r="A20" s="32" t="s">
        <v>18</v>
      </c>
      <c r="B20" s="44">
        <f>Koordinaten!E20-Koordinaten!B20</f>
        <v>2.0215608002617955</v>
      </c>
      <c r="C20" s="45">
        <f>Koordinaten!F20-Koordinaten!C20</f>
        <v>0.7735174493864179</v>
      </c>
      <c r="D20" s="46">
        <f t="shared" si="0"/>
        <v>2.164494701693765</v>
      </c>
      <c r="E20" s="47">
        <f>Koordinaten!G20-Koordinaten!B20</f>
        <v>1.9182108622044325</v>
      </c>
      <c r="F20" s="45">
        <f>Koordinaten!H20-Koordinaten!C20</f>
        <v>0.9471829896792769</v>
      </c>
      <c r="G20" s="48">
        <f t="shared" si="1"/>
        <v>2.1393196413385365</v>
      </c>
      <c r="H20" s="13"/>
      <c r="I20" s="1"/>
      <c r="J20" s="14"/>
      <c r="K20" s="13"/>
      <c r="L20" s="1"/>
      <c r="M20" s="14"/>
      <c r="N20" s="13"/>
      <c r="O20" s="1"/>
      <c r="P20" s="14"/>
    </row>
    <row r="21" spans="1:16" ht="12.75">
      <c r="A21" s="32" t="s">
        <v>19</v>
      </c>
      <c r="B21" s="44">
        <f>Koordinaten!E21-Koordinaten!B21</f>
        <v>-2.371519772335887</v>
      </c>
      <c r="C21" s="45">
        <f>Koordinaten!F21-Koordinaten!C21</f>
        <v>-0.6818179562687874</v>
      </c>
      <c r="D21" s="46">
        <f t="shared" si="0"/>
        <v>2.467586220595058</v>
      </c>
      <c r="E21" s="47">
        <f>Koordinaten!G21-Koordinaten!B21</f>
        <v>-0.9900679402053356</v>
      </c>
      <c r="F21" s="45">
        <f>Koordinaten!H21-Koordinaten!C21</f>
        <v>-1.512608852237463</v>
      </c>
      <c r="G21" s="48">
        <f t="shared" si="1"/>
        <v>1.8078219121610324</v>
      </c>
      <c r="H21" s="13"/>
      <c r="I21" s="1"/>
      <c r="J21" s="14"/>
      <c r="K21" s="13"/>
      <c r="L21" s="1"/>
      <c r="M21" s="14"/>
      <c r="N21" s="13"/>
      <c r="O21" s="1"/>
      <c r="P21" s="14"/>
    </row>
    <row r="22" spans="1:16" ht="12.75">
      <c r="A22" s="32" t="s">
        <v>20</v>
      </c>
      <c r="B22" s="44">
        <f>Koordinaten!E22-Koordinaten!B22</f>
        <v>-0.6374265858903527</v>
      </c>
      <c r="C22" s="45">
        <f>Koordinaten!F22-Koordinaten!C22</f>
        <v>0.5635919366031885</v>
      </c>
      <c r="D22" s="46">
        <f t="shared" si="0"/>
        <v>0.8508516459430303</v>
      </c>
      <c r="E22" s="47">
        <f>Koordinaten!G22-Koordinaten!B22</f>
        <v>0.4658069182187319</v>
      </c>
      <c r="F22" s="45">
        <f>Koordinaten!H22-Koordinaten!C22</f>
        <v>-0.31108265556395054</v>
      </c>
      <c r="G22" s="48">
        <f t="shared" si="1"/>
        <v>0.5601325768540444</v>
      </c>
      <c r="H22" s="13"/>
      <c r="I22" s="1"/>
      <c r="J22" s="14"/>
      <c r="K22" s="13"/>
      <c r="L22" s="1"/>
      <c r="M22" s="14"/>
      <c r="N22" s="13"/>
      <c r="O22" s="1"/>
      <c r="P22" s="14"/>
    </row>
    <row r="23" spans="1:16" ht="12.75">
      <c r="A23" s="32" t="s">
        <v>21</v>
      </c>
      <c r="B23" s="44">
        <f>Koordinaten!E23-Koordinaten!B23</f>
        <v>-0.40534242521971464</v>
      </c>
      <c r="C23" s="45">
        <f>Koordinaten!F23-Koordinaten!C23</f>
        <v>-1.688060044310987</v>
      </c>
      <c r="D23" s="46">
        <f t="shared" si="0"/>
        <v>1.7360441223892356</v>
      </c>
      <c r="E23" s="47">
        <f>Koordinaten!G23-Koordinaten!B23</f>
        <v>0.46620967146009207</v>
      </c>
      <c r="F23" s="45">
        <f>Koordinaten!H23-Koordinaten!C23</f>
        <v>-2.3871329985558987</v>
      </c>
      <c r="G23" s="48">
        <f t="shared" si="1"/>
        <v>2.4322325979555086</v>
      </c>
      <c r="H23" s="13"/>
      <c r="I23" s="1"/>
      <c r="J23" s="14"/>
      <c r="K23" s="13"/>
      <c r="L23" s="1"/>
      <c r="M23" s="14"/>
      <c r="N23" s="13"/>
      <c r="O23" s="1"/>
      <c r="P23" s="14"/>
    </row>
    <row r="24" spans="1:16" ht="12.75">
      <c r="A24" s="32" t="s">
        <v>22</v>
      </c>
      <c r="B24" s="44">
        <f>Koordinaten!E24-Koordinaten!B24</f>
        <v>-1.2873667255043983</v>
      </c>
      <c r="C24" s="45">
        <f>Koordinaten!F24-Koordinaten!C24</f>
        <v>-0.7905613258481026</v>
      </c>
      <c r="D24" s="46">
        <f t="shared" si="0"/>
        <v>1.5107283991050895</v>
      </c>
      <c r="E24" s="47">
        <f>Koordinaten!G24-Koordinaten!B24</f>
        <v>-0.8053572671487927</v>
      </c>
      <c r="F24" s="45">
        <f>Koordinaten!H24-Koordinaten!C24</f>
        <v>-0.6943071978166699</v>
      </c>
      <c r="G24" s="48">
        <f t="shared" si="1"/>
        <v>1.0633262964346402</v>
      </c>
      <c r="H24" s="13"/>
      <c r="I24" s="1"/>
      <c r="J24" s="14"/>
      <c r="K24" s="13"/>
      <c r="L24" s="1"/>
      <c r="M24" s="14"/>
      <c r="N24" s="13"/>
      <c r="O24" s="1"/>
      <c r="P24" s="14"/>
    </row>
    <row r="25" spans="1:16" ht="12.75" customHeight="1">
      <c r="A25" s="32" t="s">
        <v>23</v>
      </c>
      <c r="B25" s="44">
        <f>Koordinaten!E25-Koordinaten!B25</f>
        <v>0.5676104696467519</v>
      </c>
      <c r="C25" s="45">
        <f>Koordinaten!F25-Koordinaten!C25</f>
        <v>0.336198260076344</v>
      </c>
      <c r="D25" s="48">
        <f t="shared" si="0"/>
        <v>0.6597051730363854</v>
      </c>
      <c r="E25" s="55"/>
      <c r="F25" s="66"/>
      <c r="G25" s="56"/>
      <c r="H25" s="7"/>
      <c r="I25" s="1"/>
      <c r="J25" s="14"/>
      <c r="K25" s="13"/>
      <c r="L25" s="1"/>
      <c r="M25" s="14"/>
      <c r="N25" s="13"/>
      <c r="O25" s="1"/>
      <c r="P25" s="14"/>
    </row>
    <row r="26" spans="1:16" ht="12.75">
      <c r="A26" s="32" t="s">
        <v>24</v>
      </c>
      <c r="B26" s="44">
        <f>Koordinaten!E26-Koordinaten!B26</f>
        <v>0.8492270326241851</v>
      </c>
      <c r="C26" s="45">
        <f>Koordinaten!F26-Koordinaten!C26</f>
        <v>-0.19725359417498112</v>
      </c>
      <c r="D26" s="48">
        <f t="shared" si="0"/>
        <v>0.8718345791230278</v>
      </c>
      <c r="E26" s="62"/>
      <c r="F26" s="67"/>
      <c r="G26" s="63"/>
      <c r="H26" s="7"/>
      <c r="I26" s="1"/>
      <c r="J26" s="14"/>
      <c r="K26" s="13"/>
      <c r="L26" s="1"/>
      <c r="M26" s="14"/>
      <c r="N26" s="13"/>
      <c r="O26" s="1"/>
      <c r="P26" s="14"/>
    </row>
    <row r="27" spans="1:16" ht="12.75">
      <c r="A27" s="32" t="s">
        <v>25</v>
      </c>
      <c r="B27" s="44">
        <f>Koordinaten!E27-Koordinaten!B27</f>
        <v>0.3844436816871166</v>
      </c>
      <c r="C27" s="45">
        <f>Koordinaten!F27-Koordinaten!C27</f>
        <v>-1.5858977539464831</v>
      </c>
      <c r="D27" s="48">
        <f t="shared" si="0"/>
        <v>1.6318298411175245</v>
      </c>
      <c r="E27" s="62"/>
      <c r="F27" s="67"/>
      <c r="G27" s="63"/>
      <c r="H27" s="7"/>
      <c r="I27" s="1"/>
      <c r="J27" s="14"/>
      <c r="K27" s="13"/>
      <c r="L27" s="1"/>
      <c r="M27" s="14"/>
      <c r="N27" s="13"/>
      <c r="O27" s="1"/>
      <c r="P27" s="14"/>
    </row>
    <row r="28" spans="1:16" ht="12.75">
      <c r="A28" s="32" t="s">
        <v>26</v>
      </c>
      <c r="B28" s="44">
        <f>Koordinaten!E28-Koordinaten!B28</f>
        <v>-0.12223593704402447</v>
      </c>
      <c r="C28" s="45">
        <f>Koordinaten!F28-Koordinaten!C28</f>
        <v>-1.7564577534794807</v>
      </c>
      <c r="D28" s="48">
        <f t="shared" si="0"/>
        <v>1.7607059561616798</v>
      </c>
      <c r="E28" s="64"/>
      <c r="F28" s="68"/>
      <c r="G28" s="65"/>
      <c r="H28" s="7"/>
      <c r="I28" s="1"/>
      <c r="J28" s="14"/>
      <c r="K28" s="13"/>
      <c r="L28" s="1"/>
      <c r="M28" s="14"/>
      <c r="N28" s="13"/>
      <c r="O28" s="1"/>
      <c r="P28" s="14"/>
    </row>
    <row r="29" spans="1:16" ht="12.75">
      <c r="A29" s="32" t="s">
        <v>27</v>
      </c>
      <c r="B29" s="44">
        <f>Koordinaten!E29-Koordinaten!B29</f>
        <v>0.09867426939308643</v>
      </c>
      <c r="C29" s="45">
        <f>Koordinaten!F29-Koordinaten!C29</f>
        <v>0.0881794998422265</v>
      </c>
      <c r="D29" s="46">
        <f t="shared" si="0"/>
        <v>0.13233380381703164</v>
      </c>
      <c r="E29" s="47">
        <f>Koordinaten!G29-Koordinaten!B29</f>
        <v>0.09867426939308643</v>
      </c>
      <c r="F29" s="45">
        <f>Koordinaten!H29-Koordinaten!C29</f>
        <v>0.0881794998422265</v>
      </c>
      <c r="G29" s="48">
        <f>SQRT(POWER(E29,2)+POWER(F29,2))</f>
        <v>0.13233380381703164</v>
      </c>
      <c r="H29" s="13"/>
      <c r="I29" s="1"/>
      <c r="J29" s="14"/>
      <c r="K29" s="13"/>
      <c r="L29" s="1"/>
      <c r="M29" s="14"/>
      <c r="N29" s="13"/>
      <c r="O29" s="1"/>
      <c r="P29" s="14"/>
    </row>
    <row r="30" spans="1:16" ht="12.75">
      <c r="A30" s="32" t="s">
        <v>28</v>
      </c>
      <c r="B30" s="44">
        <f>Koordinaten!E30-Koordinaten!B30</f>
        <v>0.28684721048921347</v>
      </c>
      <c r="C30" s="45">
        <f>Koordinaten!F30-Koordinaten!C30</f>
        <v>-0.061809079721570015</v>
      </c>
      <c r="D30" s="46">
        <f t="shared" si="0"/>
        <v>0.29343088539121187</v>
      </c>
      <c r="E30" s="47">
        <f>Koordinaten!G30-Koordinaten!B30</f>
        <v>0.49795128125697374</v>
      </c>
      <c r="F30" s="45">
        <f>Koordinaten!H30-Koordinaten!C30</f>
        <v>-0.44926184322685003</v>
      </c>
      <c r="G30" s="48">
        <f>SQRT(POWER(E30,2)+POWER(F30,2))</f>
        <v>0.6706651044187766</v>
      </c>
      <c r="H30" s="13"/>
      <c r="I30" s="1"/>
      <c r="J30" s="14"/>
      <c r="K30" s="13"/>
      <c r="L30" s="1"/>
      <c r="M30" s="14"/>
      <c r="N30" s="13"/>
      <c r="O30" s="1"/>
      <c r="P30" s="14"/>
    </row>
    <row r="31" spans="1:16" ht="12.75">
      <c r="A31" s="32" t="s">
        <v>29</v>
      </c>
      <c r="B31" s="44">
        <f>Koordinaten!E31-Koordinaten!B31</f>
        <v>-1.6360279703512788</v>
      </c>
      <c r="C31" s="45">
        <f>Koordinaten!F31-Koordinaten!C31</f>
        <v>-0.05178309045732021</v>
      </c>
      <c r="D31" s="46">
        <f>SQRT(POWER(B31,2)+POWER(C31,2))</f>
        <v>1.636847277002053</v>
      </c>
      <c r="E31" s="47">
        <f>Koordinaten!G31-Koordinaten!B31</f>
        <v>0.8968376973643899</v>
      </c>
      <c r="F31" s="45">
        <f>Koordinaten!H31-Koordinaten!C31</f>
        <v>-2.493356983177364</v>
      </c>
      <c r="G31" s="48">
        <f>SQRT(POWER(E31,2)+POWER(F31,2))</f>
        <v>2.649744685997726</v>
      </c>
      <c r="H31" s="13"/>
      <c r="I31" s="1"/>
      <c r="J31" s="14"/>
      <c r="K31" s="13"/>
      <c r="L31" s="1"/>
      <c r="M31" s="14"/>
      <c r="N31" s="13"/>
      <c r="O31" s="1"/>
      <c r="P31" s="14"/>
    </row>
    <row r="32" spans="1:16" ht="12.75" customHeight="1">
      <c r="A32" s="32" t="s">
        <v>30</v>
      </c>
      <c r="B32" s="44">
        <f>Koordinaten!E32-Koordinaten!B32</f>
        <v>-1.384833780117333</v>
      </c>
      <c r="C32" s="45">
        <f>Koordinaten!F32-Koordinaten!C32</f>
        <v>-0.6057588895782828</v>
      </c>
      <c r="D32" s="46">
        <f>SQRT(POWER(B32,2)+POWER(C32,2))</f>
        <v>1.5115252002057975</v>
      </c>
      <c r="E32" s="47">
        <f>Koordinaten!G32-Koordinaten!B32</f>
        <v>1.4221777459606528</v>
      </c>
      <c r="F32" s="45">
        <f>Koordinaten!H32-Koordinaten!C32</f>
        <v>-2.9269571509212255</v>
      </c>
      <c r="G32" s="48">
        <f>SQRT(POWER(E32,2)+POWER(F32,2))</f>
        <v>3.2541769626795993</v>
      </c>
      <c r="H32" s="7"/>
      <c r="I32" s="1"/>
      <c r="J32" s="14"/>
      <c r="K32" s="13"/>
      <c r="L32" s="1"/>
      <c r="M32" s="14"/>
      <c r="N32" s="13"/>
      <c r="O32" s="1"/>
      <c r="P32" s="14"/>
    </row>
    <row r="33" spans="1:16" ht="12.75" customHeight="1">
      <c r="A33" s="57" t="s">
        <v>31</v>
      </c>
      <c r="B33" s="44">
        <f>Koordinaten!E33-Koordinaten!B33</f>
        <v>-1.7755340607836843</v>
      </c>
      <c r="C33" s="45">
        <f>Koordinaten!F33-Koordinaten!C33</f>
        <v>-0.1792699098587036</v>
      </c>
      <c r="D33" s="46">
        <f>SQRT(POWER(B33,2)+POWER(C33,2))</f>
        <v>1.7845612630514391</v>
      </c>
      <c r="E33" s="47">
        <f>Koordinaten!G33-Koordinaten!B33</f>
        <v>0.38515711203217506</v>
      </c>
      <c r="F33" s="45">
        <f>Koordinaten!H33-Koordinaten!C33</f>
        <v>-1.2338993018493056</v>
      </c>
      <c r="G33" s="48">
        <f>SQRT(POWER(E33,2)+POWER(F33,2))</f>
        <v>1.2926149805928946</v>
      </c>
      <c r="H33" s="7"/>
      <c r="I33" s="1"/>
      <c r="J33" s="14"/>
      <c r="K33" s="13"/>
      <c r="L33" s="1"/>
      <c r="M33" s="14"/>
      <c r="N33" s="13"/>
      <c r="O33" s="1"/>
      <c r="P33" s="14"/>
    </row>
    <row r="34" spans="8:16" ht="13.5" customHeight="1" thickBot="1">
      <c r="H34" s="7"/>
      <c r="I34" s="1"/>
      <c r="J34" s="14"/>
      <c r="K34" s="13"/>
      <c r="L34" s="1"/>
      <c r="M34" s="14"/>
      <c r="N34" s="13"/>
      <c r="O34" s="1"/>
      <c r="P34" s="14"/>
    </row>
    <row r="35" spans="1:16" ht="14.25" thickBot="1" thickTop="1">
      <c r="A35" s="61" t="s">
        <v>66</v>
      </c>
      <c r="B35" s="58"/>
      <c r="C35" s="58"/>
      <c r="D35" s="59" t="s">
        <v>55</v>
      </c>
      <c r="E35" s="58"/>
      <c r="F35" s="58"/>
      <c r="G35" s="59" t="s">
        <v>56</v>
      </c>
      <c r="H35" s="58"/>
      <c r="I35" s="58"/>
      <c r="J35" s="59" t="s">
        <v>82</v>
      </c>
      <c r="K35" s="58"/>
      <c r="L35" s="58"/>
      <c r="M35" s="59" t="s">
        <v>83</v>
      </c>
      <c r="N35" s="58"/>
      <c r="O35" s="58"/>
      <c r="P35" s="59" t="s">
        <v>84</v>
      </c>
    </row>
    <row r="36" spans="1:16" ht="12.75">
      <c r="A36" s="33"/>
      <c r="B36" s="53"/>
      <c r="C36" s="27" t="s">
        <v>60</v>
      </c>
      <c r="D36" s="27">
        <f>QUARTILE(D3:D33,2)</f>
        <v>0.6727533960229097</v>
      </c>
      <c r="E36" s="27"/>
      <c r="F36" s="27"/>
      <c r="G36" s="27">
        <f>QUARTILE(G3:G33,2)</f>
        <v>0.6714287329339994</v>
      </c>
      <c r="H36" s="27"/>
      <c r="I36" s="27"/>
      <c r="J36" s="27">
        <f>QUARTILE(J3:J34,2)</f>
        <v>1.463318033507846</v>
      </c>
      <c r="K36" s="27"/>
      <c r="L36" s="27"/>
      <c r="M36" s="27">
        <f>QUARTILE(M3:M34,2)</f>
        <v>1.546620087196546</v>
      </c>
      <c r="N36" s="27"/>
      <c r="O36" s="27"/>
      <c r="P36" s="27">
        <f>QUARTILE(P3:P34,2)</f>
        <v>1.546620086866599</v>
      </c>
    </row>
    <row r="37" spans="1:16" ht="12.75">
      <c r="A37" s="34"/>
      <c r="B37" s="38"/>
      <c r="C37" s="36" t="s">
        <v>52</v>
      </c>
      <c r="D37" s="36">
        <f>QUARTILE(D3:D33,1)</f>
        <v>0.38901364000301736</v>
      </c>
      <c r="E37" s="36"/>
      <c r="F37" s="36"/>
      <c r="G37" s="36">
        <f>QUARTILE(G3:G33,1)</f>
        <v>0.456985609696011</v>
      </c>
      <c r="H37" s="36"/>
      <c r="I37" s="36"/>
      <c r="J37" s="36">
        <f>QUARTILE(J3:J34,1)</f>
        <v>1.012966153952844</v>
      </c>
      <c r="K37" s="36"/>
      <c r="L37" s="36"/>
      <c r="M37" s="36">
        <f>QUARTILE(M3:M34,1)</f>
        <v>1.461955728973701</v>
      </c>
      <c r="N37" s="36"/>
      <c r="O37" s="36"/>
      <c r="P37" s="36">
        <f>QUARTILE(P3:P34,1)</f>
        <v>1.4957042775659808</v>
      </c>
    </row>
    <row r="38" spans="1:16" ht="12.75">
      <c r="A38" s="34"/>
      <c r="B38" s="38"/>
      <c r="C38" s="36" t="s">
        <v>65</v>
      </c>
      <c r="D38" s="36">
        <f>PERCENTILE(D3:D33,0.05)</f>
        <v>0.21597140754084548</v>
      </c>
      <c r="E38" s="36"/>
      <c r="F38" s="36"/>
      <c r="G38" s="36">
        <f>PERCENTILE(G3:G33,0.05)</f>
        <v>0.21388652716546433</v>
      </c>
      <c r="H38" s="36"/>
      <c r="I38" s="36"/>
      <c r="J38" s="36">
        <f>PERCENTILE(J3:J34,0.05)</f>
        <v>0.3624659940682572</v>
      </c>
      <c r="K38" s="36"/>
      <c r="L38" s="36"/>
      <c r="M38" s="36">
        <f>PERCENTILE(M3:M34,0.05)</f>
        <v>1.394224242395425</v>
      </c>
      <c r="N38" s="36"/>
      <c r="O38" s="36"/>
      <c r="P38" s="36">
        <f>PERCENTILE(P3:P34,0.05)</f>
        <v>1.4549716301254865</v>
      </c>
    </row>
    <row r="39" spans="1:16" ht="12.75">
      <c r="A39" s="34"/>
      <c r="B39" s="38"/>
      <c r="C39" s="36" t="s">
        <v>64</v>
      </c>
      <c r="D39" s="36">
        <f>PERCENTILE(D3:D33,0.95)</f>
        <v>1.9935246543047171</v>
      </c>
      <c r="E39" s="36"/>
      <c r="F39" s="36"/>
      <c r="G39" s="36">
        <f>PERCENTILE(G3:G33,0.95)</f>
        <v>2.5953666639871713</v>
      </c>
      <c r="H39" s="36"/>
      <c r="I39" s="36"/>
      <c r="J39" s="36">
        <f>PERCENTILE(J3:J34,0.95)</f>
        <v>1.6745080653426465</v>
      </c>
      <c r="K39" s="36"/>
      <c r="L39" s="36"/>
      <c r="M39" s="36">
        <f>PERCENTILE(M3:M34,0.95)</f>
        <v>1.694144176867445</v>
      </c>
      <c r="N39" s="36"/>
      <c r="O39" s="36"/>
      <c r="P39" s="36">
        <f>PERCENTILE(P3:P34,0.95)</f>
        <v>1.6857217717985855</v>
      </c>
    </row>
    <row r="40" spans="1:16" ht="12.75">
      <c r="A40" s="34"/>
      <c r="B40" s="38"/>
      <c r="C40" s="36" t="s">
        <v>61</v>
      </c>
      <c r="D40" s="36">
        <f>QUARTILE(D3:D33,3)</f>
        <v>1.5113259999306206</v>
      </c>
      <c r="E40" s="36"/>
      <c r="F40" s="36"/>
      <c r="G40" s="36">
        <f>QUARTILE(G3:G33,3)</f>
        <v>1.3198123469945813</v>
      </c>
      <c r="H40" s="36"/>
      <c r="I40" s="36"/>
      <c r="J40" s="36">
        <f>QUARTILE(J3:J34,3)</f>
        <v>1.6520046167084985</v>
      </c>
      <c r="K40" s="36"/>
      <c r="L40" s="36"/>
      <c r="M40" s="36">
        <f>QUARTILE(M3:M34,3)</f>
        <v>1.62857791479149</v>
      </c>
      <c r="N40" s="36"/>
      <c r="O40" s="36"/>
      <c r="P40" s="36">
        <f>QUARTILE(P3:P34,3)</f>
        <v>1.6238988007177024</v>
      </c>
    </row>
    <row r="41" spans="1:16" ht="12.75">
      <c r="A41" s="34"/>
      <c r="B41" s="38"/>
      <c r="C41" s="36" t="s">
        <v>43</v>
      </c>
      <c r="D41" s="36">
        <f>AVERAGE(D3:D33)</f>
        <v>0.9118107886439455</v>
      </c>
      <c r="E41" s="36"/>
      <c r="F41" s="36"/>
      <c r="G41" s="36">
        <f>AVERAGE(G3:G33)</f>
        <v>1.005723385595702</v>
      </c>
      <c r="H41" s="36"/>
      <c r="I41" s="36"/>
      <c r="J41" s="36">
        <f>AVERAGE(J3:J34)</f>
        <v>1.2016527371534966</v>
      </c>
      <c r="K41" s="36"/>
      <c r="L41" s="36"/>
      <c r="M41" s="36">
        <f>AVERAGE(M3:M34)</f>
        <v>1.5448157334446118</v>
      </c>
      <c r="N41" s="36"/>
      <c r="O41" s="36"/>
      <c r="P41" s="36">
        <f>AVERAGE(P3:P34)</f>
        <v>1.5641953565669227</v>
      </c>
    </row>
    <row r="42" spans="1:16" ht="12.75">
      <c r="A42" s="34"/>
      <c r="B42" s="38"/>
      <c r="C42" s="36" t="s">
        <v>54</v>
      </c>
      <c r="D42" s="36">
        <f>QUARTILE(D5:D36,0)</f>
        <v>0.13233380381703164</v>
      </c>
      <c r="E42" s="36"/>
      <c r="F42" s="36"/>
      <c r="G42" s="36">
        <f>QUARTILE(G5:G36,0)</f>
        <v>0.13233380381703164</v>
      </c>
      <c r="H42" s="36"/>
      <c r="I42" s="36"/>
      <c r="J42" s="36">
        <f>QUARTILE(J5:J36,0)</f>
        <v>0.19984095409711056</v>
      </c>
      <c r="K42" s="36"/>
      <c r="L42" s="36"/>
      <c r="M42" s="36">
        <f>QUARTILE(M5:M36,0)</f>
        <v>1.3772913707508558</v>
      </c>
      <c r="N42" s="36"/>
      <c r="O42" s="36"/>
      <c r="P42" s="36">
        <f>QUARTILE(P5:P36,0)</f>
        <v>1.444788468265363</v>
      </c>
    </row>
    <row r="43" spans="1:16" ht="13.5" thickBot="1">
      <c r="A43" s="35"/>
      <c r="B43" s="54"/>
      <c r="C43" s="37" t="s">
        <v>53</v>
      </c>
      <c r="D43" s="37">
        <f>QUARTILE(D6:D37,4)</f>
        <v>2.467586220595058</v>
      </c>
      <c r="E43" s="37"/>
      <c r="F43" s="37"/>
      <c r="G43" s="37">
        <f>QUARTILE(G6:G37,4)</f>
        <v>3.2541769626795993</v>
      </c>
      <c r="H43" s="37"/>
      <c r="I43" s="37"/>
      <c r="J43" s="37">
        <f>QUARTILE(J6:J37,4)</f>
        <v>1.6801339275011835</v>
      </c>
      <c r="K43" s="37"/>
      <c r="L43" s="37"/>
      <c r="M43" s="37">
        <f>QUARTILE(M6:M37,4)</f>
        <v>1.7105357423864338</v>
      </c>
      <c r="N43" s="37"/>
      <c r="O43" s="37"/>
      <c r="P43" s="37">
        <f>QUARTILE(P6:P37,4)</f>
        <v>1.7011775145688062</v>
      </c>
    </row>
    <row r="44" spans="1:16" ht="14.25" thickBot="1" thickTop="1">
      <c r="A44" s="61" t="s">
        <v>67</v>
      </c>
      <c r="B44" s="58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ht="12.75">
      <c r="A45" s="33"/>
      <c r="B45" s="53"/>
      <c r="C45" s="27" t="s">
        <v>60</v>
      </c>
      <c r="D45" s="27">
        <f>QUARTILE(D3:D6,2)</f>
        <v>0.3404426347363999</v>
      </c>
      <c r="E45" s="27"/>
      <c r="F45" s="27"/>
      <c r="G45" s="27">
        <f>QUARTILE(G3:G6,2)</f>
        <v>0.34044124080504756</v>
      </c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34"/>
      <c r="B46" s="38"/>
      <c r="C46" s="36" t="s">
        <v>52</v>
      </c>
      <c r="D46" s="36">
        <f>QUARTILE(D3:D6,1)</f>
        <v>0.32908596618025054</v>
      </c>
      <c r="E46" s="36"/>
      <c r="F46" s="36"/>
      <c r="G46" s="36">
        <f>QUARTILE(G3:G6,1)</f>
        <v>0.32908452355172685</v>
      </c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2.75">
      <c r="A47" s="34"/>
      <c r="B47" s="38"/>
      <c r="C47" s="36" t="s">
        <v>65</v>
      </c>
      <c r="D47" s="36">
        <f>PERCENTILE(D3:D6,0.05)</f>
        <v>0.31107457571192365</v>
      </c>
      <c r="E47" s="36"/>
      <c r="F47" s="36"/>
      <c r="G47" s="36">
        <f>PERCENTILE(G3:G6,0.05)</f>
        <v>0.31107312025263373</v>
      </c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2.75">
      <c r="A48" s="34"/>
      <c r="B48" s="38"/>
      <c r="C48" s="36" t="s">
        <v>64</v>
      </c>
      <c r="D48" s="36">
        <f>PERCENTILE(D3:D6,0.95)</f>
        <v>0.4501018799707741</v>
      </c>
      <c r="E48" s="36"/>
      <c r="F48" s="36"/>
      <c r="G48" s="36">
        <f>PERCENTILE(G3:G6,0.95)</f>
        <v>0.4501003814630259</v>
      </c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2.75">
      <c r="A49" s="34"/>
      <c r="B49" s="38"/>
      <c r="C49" s="36" t="s">
        <v>61</v>
      </c>
      <c r="D49" s="36">
        <f>QUARTILE(D3:D6,3)</f>
        <v>0.3754143580601663</v>
      </c>
      <c r="E49" s="36"/>
      <c r="F49" s="36"/>
      <c r="G49" s="36">
        <f>QUARTILE(G3:G6,3)</f>
        <v>0.37541296397176954</v>
      </c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2.75">
      <c r="A50" s="34"/>
      <c r="B50" s="38"/>
      <c r="C50" s="36" t="s">
        <v>43</v>
      </c>
      <c r="D50" s="36">
        <f>AVERAGE(D3:D6)</f>
        <v>0.36405768950401696</v>
      </c>
      <c r="E50" s="36"/>
      <c r="F50" s="36"/>
      <c r="G50" s="36">
        <f>AVERAGE(G3:G6)</f>
        <v>0.3640562467184489</v>
      </c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2.75">
      <c r="A51" s="34"/>
      <c r="B51" s="38"/>
      <c r="C51" s="36" t="s">
        <v>54</v>
      </c>
      <c r="D51" s="36">
        <f>QUARTILE(D3:D6,0)</f>
        <v>0.30657172809484196</v>
      </c>
      <c r="E51" s="36"/>
      <c r="F51" s="36"/>
      <c r="G51" s="36">
        <f>QUARTILE(G3:G6,0)</f>
        <v>0.3065702694278605</v>
      </c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3.5" thickBot="1">
      <c r="A52" s="35"/>
      <c r="B52" s="54"/>
      <c r="C52" s="37" t="s">
        <v>53</v>
      </c>
      <c r="D52" s="37">
        <f>QUARTILE(D3:D6,4)</f>
        <v>0.4687737604484261</v>
      </c>
      <c r="E52" s="37"/>
      <c r="F52" s="37"/>
      <c r="G52" s="37">
        <f>QUARTILE(G3:G6,4)</f>
        <v>0.46877223583584</v>
      </c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3.5" thickBot="1">
      <c r="A53" s="60" t="s">
        <v>68</v>
      </c>
      <c r="B53" s="20"/>
      <c r="C53" s="20"/>
      <c r="D53" s="21" t="s">
        <v>55</v>
      </c>
      <c r="E53" s="21"/>
      <c r="F53" s="21"/>
      <c r="G53" s="21" t="s">
        <v>56</v>
      </c>
      <c r="H53" s="21"/>
      <c r="I53" s="21"/>
      <c r="J53" s="21" t="s">
        <v>57</v>
      </c>
      <c r="K53" s="21"/>
      <c r="L53" s="21"/>
      <c r="M53" s="21" t="s">
        <v>58</v>
      </c>
      <c r="N53" s="21"/>
      <c r="O53" s="21"/>
      <c r="P53" s="21" t="s">
        <v>59</v>
      </c>
    </row>
    <row r="54" spans="1:16" ht="12.75">
      <c r="A54" s="33"/>
      <c r="B54" s="53"/>
      <c r="C54" s="27" t="s">
        <v>60</v>
      </c>
      <c r="D54" s="27">
        <f>QUARTILE(D8:D10,2)</f>
        <v>0.5541687073325909</v>
      </c>
      <c r="E54" s="27"/>
      <c r="F54" s="27"/>
      <c r="G54" s="27">
        <f>QUARTILE(G8:G10,2)</f>
        <v>0.45305673431606797</v>
      </c>
      <c r="H54" s="27"/>
      <c r="I54" s="27"/>
      <c r="J54" s="27">
        <f>QUARTILE(J7:J10,2)</f>
        <v>1.463318033507846</v>
      </c>
      <c r="K54" s="27"/>
      <c r="L54" s="27"/>
      <c r="M54" s="27">
        <f>QUARTILE(M8:M10,2)</f>
        <v>1.546620087196546</v>
      </c>
      <c r="N54" s="27"/>
      <c r="O54" s="27"/>
      <c r="P54" s="27">
        <f>QUARTILE(P8:P10,2)</f>
        <v>1.546620086866599</v>
      </c>
    </row>
    <row r="55" spans="1:16" ht="12.75">
      <c r="A55" s="34"/>
      <c r="B55" s="38"/>
      <c r="C55" s="36" t="s">
        <v>52</v>
      </c>
      <c r="D55" s="36">
        <f>QUARTILE(D8:D10,1)</f>
        <v>0.420396031191691</v>
      </c>
      <c r="E55" s="36"/>
      <c r="F55" s="36"/>
      <c r="G55" s="36">
        <f>QUARTILE(G8:G10,1)</f>
        <v>0.3180243403637001</v>
      </c>
      <c r="H55" s="36"/>
      <c r="I55" s="36"/>
      <c r="J55" s="36">
        <f>QUARTILE(J7:J10,1)</f>
        <v>1.012966153952844</v>
      </c>
      <c r="K55" s="36"/>
      <c r="L55" s="36"/>
      <c r="M55" s="36">
        <f>QUARTILE(M8:M10,1)</f>
        <v>1.461955728973701</v>
      </c>
      <c r="N55" s="36"/>
      <c r="O55" s="36"/>
      <c r="P55" s="36">
        <f>QUARTILE(P8:P10,1)</f>
        <v>1.4957042775659808</v>
      </c>
    </row>
    <row r="56" spans="1:16" ht="12.75">
      <c r="A56" s="34"/>
      <c r="B56" s="38"/>
      <c r="C56" s="36" t="s">
        <v>65</v>
      </c>
      <c r="D56" s="36">
        <f>PERCENTILE(D8:D10,0.05)</f>
        <v>0.313377890278971</v>
      </c>
      <c r="E56" s="36"/>
      <c r="F56" s="36"/>
      <c r="G56" s="36">
        <f>PERCENTILE(G8:G10,0.05)</f>
        <v>0.2099984252018059</v>
      </c>
      <c r="H56" s="36"/>
      <c r="I56" s="36"/>
      <c r="J56" s="36">
        <f>PERCENTILE(J7:J10,0.05)</f>
        <v>0.3624659940682572</v>
      </c>
      <c r="K56" s="36"/>
      <c r="L56" s="36"/>
      <c r="M56" s="36">
        <f>PERCENTILE(M8:M10,0.05)</f>
        <v>1.394224242395425</v>
      </c>
      <c r="N56" s="36"/>
      <c r="O56" s="36"/>
      <c r="P56" s="36">
        <f>PERCENTILE(P8:P10,0.05)</f>
        <v>1.4549716301254865</v>
      </c>
    </row>
    <row r="57" spans="1:16" ht="12.75">
      <c r="A57" s="34"/>
      <c r="B57" s="38"/>
      <c r="C57" s="36" t="s">
        <v>64</v>
      </c>
      <c r="D57" s="36">
        <f>PERCENTILE(D8:D10,0.95)</f>
        <v>0.7808569218063641</v>
      </c>
      <c r="E57" s="36"/>
      <c r="F57" s="36"/>
      <c r="G57" s="36">
        <f>PERCENTILE(G8:G10,0.95)</f>
        <v>0.654469762012873</v>
      </c>
      <c r="H57" s="36"/>
      <c r="I57" s="36"/>
      <c r="J57" s="36">
        <f>PERCENTILE(J7:J10,0.95)</f>
        <v>1.6745080653426465</v>
      </c>
      <c r="K57" s="36"/>
      <c r="L57" s="36"/>
      <c r="M57" s="36">
        <f>PERCENTILE(M8:M10,0.95)</f>
        <v>1.694144176867445</v>
      </c>
      <c r="N57" s="36"/>
      <c r="O57" s="36"/>
      <c r="P57" s="36">
        <f>PERCENTILE(P8:P10,0.95)</f>
        <v>1.6857217717985855</v>
      </c>
    </row>
    <row r="58" spans="1:16" ht="12.75">
      <c r="A58" s="34"/>
      <c r="B58" s="38"/>
      <c r="C58" s="36" t="s">
        <v>61</v>
      </c>
      <c r="D58" s="36">
        <f>QUARTILE(D8:D10,3)</f>
        <v>0.6801066042624649</v>
      </c>
      <c r="E58" s="36"/>
      <c r="F58" s="36"/>
      <c r="G58" s="36">
        <f>QUARTILE(G8:G10,3)</f>
        <v>0.564952860814293</v>
      </c>
      <c r="H58" s="36"/>
      <c r="I58" s="36"/>
      <c r="J58" s="36">
        <f>QUARTILE(J7:J10,3)</f>
        <v>1.6520046167084985</v>
      </c>
      <c r="K58" s="36"/>
      <c r="L58" s="36"/>
      <c r="M58" s="36">
        <f>QUARTILE(M8:M10,3)</f>
        <v>1.62857791479149</v>
      </c>
      <c r="N58" s="36"/>
      <c r="O58" s="36"/>
      <c r="P58" s="36">
        <f>QUARTILE(P8:P10,3)</f>
        <v>1.6238988007177024</v>
      </c>
    </row>
    <row r="59" spans="1:16" ht="12.75">
      <c r="A59" s="34"/>
      <c r="B59" s="38"/>
      <c r="C59" s="36" t="s">
        <v>43</v>
      </c>
      <c r="D59" s="36">
        <f>AVERAGE(D8:D10)</f>
        <v>0.548945521191907</v>
      </c>
      <c r="E59" s="36"/>
      <c r="F59" s="36"/>
      <c r="G59" s="36">
        <f>AVERAGE(G8:G10)</f>
        <v>0.4376325560133061</v>
      </c>
      <c r="H59" s="36"/>
      <c r="I59" s="36"/>
      <c r="J59" s="36">
        <f>AVERAGE(J7:J10)</f>
        <v>1.2016527371534966</v>
      </c>
      <c r="K59" s="36"/>
      <c r="L59" s="36"/>
      <c r="M59" s="36">
        <f>AVERAGE(M8:M10)</f>
        <v>1.5448157334446118</v>
      </c>
      <c r="N59" s="36"/>
      <c r="O59" s="36"/>
      <c r="P59" s="36">
        <f>AVERAGE(P8:P10)</f>
        <v>1.5641953565669227</v>
      </c>
    </row>
    <row r="60" spans="1:16" ht="12.75">
      <c r="A60" s="34"/>
      <c r="B60" s="38"/>
      <c r="C60" s="36" t="s">
        <v>54</v>
      </c>
      <c r="D60" s="36">
        <f>QUARTILE(D8:D10,0)</f>
        <v>0.286623355050791</v>
      </c>
      <c r="E60" s="36"/>
      <c r="F60" s="36"/>
      <c r="G60" s="36">
        <f>QUARTILE(G8:G10,0)</f>
        <v>0.1829919464113323</v>
      </c>
      <c r="H60" s="36"/>
      <c r="I60" s="36"/>
      <c r="J60" s="36">
        <f>QUARTILE(J7:J10,0)</f>
        <v>0.19984095409711056</v>
      </c>
      <c r="K60" s="36"/>
      <c r="L60" s="36"/>
      <c r="M60" s="36">
        <f>QUARTILE(M8:M10,0)</f>
        <v>1.3772913707508558</v>
      </c>
      <c r="N60" s="36"/>
      <c r="O60" s="36"/>
      <c r="P60" s="36">
        <f>QUARTILE(P8:P10,0)</f>
        <v>1.444788468265363</v>
      </c>
    </row>
    <row r="61" spans="1:16" ht="13.5" thickBot="1">
      <c r="A61" s="35"/>
      <c r="B61" s="54"/>
      <c r="C61" s="37" t="s">
        <v>53</v>
      </c>
      <c r="D61" s="37">
        <f>QUARTILE(D8:D10,4)</f>
        <v>0.806044501192339</v>
      </c>
      <c r="E61" s="37"/>
      <c r="F61" s="37"/>
      <c r="G61" s="37">
        <f>QUARTILE(G8:G10,4)</f>
        <v>0.676848987312518</v>
      </c>
      <c r="H61" s="37"/>
      <c r="I61" s="37"/>
      <c r="J61" s="37">
        <f>QUARTILE(J7:J10,4)</f>
        <v>1.6801339275011835</v>
      </c>
      <c r="K61" s="37"/>
      <c r="L61" s="37"/>
      <c r="M61" s="37">
        <f>QUARTILE(M8:M10,4)</f>
        <v>1.7105357423864338</v>
      </c>
      <c r="N61" s="37"/>
      <c r="O61" s="37"/>
      <c r="P61" s="37">
        <f>QUARTILE(P8:P10,4)</f>
        <v>1.7011775145688062</v>
      </c>
    </row>
    <row r="62" spans="1:16" ht="13.5" thickBot="1">
      <c r="A62" s="60" t="s">
        <v>69</v>
      </c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2.75">
      <c r="A63" s="33"/>
      <c r="B63" s="53"/>
      <c r="C63" s="27" t="s">
        <v>60</v>
      </c>
      <c r="D63" s="27">
        <f>QUARTILE(D11:D18,2)</f>
        <v>0.45120893617689695</v>
      </c>
      <c r="E63" s="27"/>
      <c r="F63" s="27"/>
      <c r="G63" s="27">
        <f>QUARTILE(G11:G18,2)</f>
        <v>0.7711642762137632</v>
      </c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34"/>
      <c r="B64" s="38"/>
      <c r="C64" s="36" t="s">
        <v>52</v>
      </c>
      <c r="D64" s="36">
        <f>QUARTILE(D11:D18,1)</f>
        <v>0.4020845235076281</v>
      </c>
      <c r="E64" s="36"/>
      <c r="F64" s="36"/>
      <c r="G64" s="36">
        <f>QUARTILE(G11:G18,1)</f>
        <v>0.6213476118776151</v>
      </c>
      <c r="H64" s="36"/>
      <c r="I64" s="36"/>
      <c r="J64" s="36"/>
      <c r="K64" s="36"/>
      <c r="L64" s="36"/>
      <c r="M64" s="36"/>
      <c r="N64" s="36"/>
      <c r="O64" s="36"/>
      <c r="P64" s="36"/>
    </row>
    <row r="65" spans="1:16" ht="12.75">
      <c r="A65" s="34"/>
      <c r="B65" s="38"/>
      <c r="C65" s="36" t="s">
        <v>65</v>
      </c>
      <c r="D65" s="36">
        <f>PERCENTILE(D11:D18,0.05)</f>
        <v>0.2366747940226459</v>
      </c>
      <c r="E65" s="36"/>
      <c r="F65" s="36"/>
      <c r="G65" s="36">
        <f>PERCENTILE(G11:G18,0.05)</f>
        <v>0.4364584104635717</v>
      </c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12.75">
      <c r="A66" s="34"/>
      <c r="B66" s="38"/>
      <c r="C66" s="36" t="s">
        <v>64</v>
      </c>
      <c r="D66" s="36">
        <f>PERCENTILE(D11:D18,0.95)</f>
        <v>1.1236965266513506</v>
      </c>
      <c r="E66" s="36"/>
      <c r="F66" s="36"/>
      <c r="G66" s="36">
        <f>PERCENTILE(G11:G18,0.95)</f>
        <v>1.4321881580027556</v>
      </c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12.75">
      <c r="A67" s="34"/>
      <c r="B67" s="38"/>
      <c r="C67" s="36" t="s">
        <v>61</v>
      </c>
      <c r="D67" s="36">
        <f>QUARTILE(D11:D18,3)</f>
        <v>0.7346047711786345</v>
      </c>
      <c r="E67" s="36"/>
      <c r="F67" s="36"/>
      <c r="G67" s="36">
        <f>QUARTILE(G11:G18,3)</f>
        <v>0.9949483212763461</v>
      </c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2.75">
      <c r="A68" s="34"/>
      <c r="B68" s="38"/>
      <c r="C68" s="36" t="s">
        <v>43</v>
      </c>
      <c r="D68" s="36">
        <f>AVERAGE(D11:D18)</f>
        <v>0.5841085952423338</v>
      </c>
      <c r="E68" s="36"/>
      <c r="F68" s="36"/>
      <c r="G68" s="36">
        <f>AVERAGE(G11:G18)</f>
        <v>0.8514260372870911</v>
      </c>
      <c r="H68" s="36"/>
      <c r="I68" s="36"/>
      <c r="J68" s="36"/>
      <c r="K68" s="36"/>
      <c r="L68" s="36"/>
      <c r="M68" s="36"/>
      <c r="N68" s="36"/>
      <c r="O68" s="36"/>
      <c r="P68" s="36"/>
    </row>
    <row r="69" spans="1:16" ht="12.75">
      <c r="A69" s="34"/>
      <c r="B69" s="38"/>
      <c r="C69" s="36" t="s">
        <v>54</v>
      </c>
      <c r="D69" s="36">
        <f>QUARTILE(D11:D18,0)</f>
        <v>0.15816526866907182</v>
      </c>
      <c r="E69" s="36"/>
      <c r="F69" s="36"/>
      <c r="G69" s="36">
        <f>QUARTILE(G11:G18,0)</f>
        <v>0.38247820924298975</v>
      </c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13.5" thickBot="1">
      <c r="A70" s="35"/>
      <c r="B70" s="54"/>
      <c r="C70" s="37" t="s">
        <v>53</v>
      </c>
      <c r="D70" s="37">
        <f>QUARTILE(D11:D18,4)</f>
        <v>1.2543716107094893</v>
      </c>
      <c r="E70" s="37"/>
      <c r="F70" s="37"/>
      <c r="G70" s="37">
        <f>QUARTILE(G11:G18,4)</f>
        <v>1.487816631499162</v>
      </c>
      <c r="H70" s="37"/>
      <c r="I70" s="37"/>
      <c r="J70" s="37"/>
      <c r="K70" s="37"/>
      <c r="L70" s="37"/>
      <c r="M70" s="37"/>
      <c r="N70" s="37"/>
      <c r="O70" s="37"/>
      <c r="P70" s="37"/>
    </row>
    <row r="71" spans="1:16" ht="13.5" thickBot="1">
      <c r="A71" s="60" t="s">
        <v>70</v>
      </c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2.75">
      <c r="A72" s="33"/>
      <c r="B72" s="53"/>
      <c r="C72" s="27" t="s">
        <v>60</v>
      </c>
      <c r="D72" s="27">
        <f>QUARTILE(D19:D24,2)</f>
        <v>1.6233862607471625</v>
      </c>
      <c r="E72" s="27"/>
      <c r="F72" s="27"/>
      <c r="G72" s="27">
        <f>QUARTILE(G19:G24,2)</f>
        <v>1.4355741042978363</v>
      </c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34"/>
      <c r="B73" s="38"/>
      <c r="C73" s="36" t="s">
        <v>52</v>
      </c>
      <c r="D73" s="36">
        <f>QUARTILE(D19:D24,1)</f>
        <v>1.015820834233545</v>
      </c>
      <c r="E73" s="36"/>
      <c r="F73" s="36"/>
      <c r="G73" s="36">
        <f>QUARTILE(G19:G24,1)</f>
        <v>0.6902629566296762</v>
      </c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2.75">
      <c r="A74" s="34"/>
      <c r="B74" s="38"/>
      <c r="C74" s="36" t="s">
        <v>65</v>
      </c>
      <c r="D74" s="36">
        <f>PERCENTILE(D19:D24,0.05)</f>
        <v>0.6371442918524315</v>
      </c>
      <c r="E74" s="36"/>
      <c r="F74" s="36"/>
      <c r="G74" s="36">
        <f>PERCENTILE(G19:G24,0.05)</f>
        <v>0.5615765601475387</v>
      </c>
      <c r="H74" s="36"/>
      <c r="I74" s="36"/>
      <c r="J74" s="36"/>
      <c r="K74" s="36"/>
      <c r="L74" s="36"/>
      <c r="M74" s="36"/>
      <c r="N74" s="36"/>
      <c r="O74" s="36"/>
      <c r="P74" s="36"/>
    </row>
    <row r="75" spans="1:16" ht="12.75">
      <c r="A75" s="34"/>
      <c r="B75" s="38"/>
      <c r="C75" s="36" t="s">
        <v>64</v>
      </c>
      <c r="D75" s="36">
        <f>PERCENTILE(D19:D24,0.95)</f>
        <v>2.3918133408697346</v>
      </c>
      <c r="E75" s="36"/>
      <c r="F75" s="36"/>
      <c r="G75" s="36">
        <f>PERCENTILE(G19:G24,0.95)</f>
        <v>2.3590043588012657</v>
      </c>
      <c r="H75" s="36"/>
      <c r="I75" s="36"/>
      <c r="J75" s="36"/>
      <c r="K75" s="36"/>
      <c r="L75" s="36"/>
      <c r="M75" s="36"/>
      <c r="N75" s="36"/>
      <c r="O75" s="36"/>
      <c r="P75" s="36"/>
    </row>
    <row r="76" spans="1:16" ht="12.75">
      <c r="A76" s="34"/>
      <c r="B76" s="38"/>
      <c r="C76" s="36" t="s">
        <v>61</v>
      </c>
      <c r="D76" s="36">
        <f>QUARTILE(D19:D24,3)</f>
        <v>2.0573820568676324</v>
      </c>
      <c r="E76" s="36"/>
      <c r="F76" s="36"/>
      <c r="G76" s="36">
        <f>QUARTILE(G19:G24,3)</f>
        <v>2.0564452090441603</v>
      </c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2.75">
      <c r="A77" s="34"/>
      <c r="B77" s="38"/>
      <c r="C77" s="36" t="s">
        <v>43</v>
      </c>
      <c r="D77" s="36">
        <f>AVERAGE(D19:D24)</f>
        <v>1.549268932813624</v>
      </c>
      <c r="E77" s="36"/>
      <c r="F77" s="36"/>
      <c r="G77" s="36">
        <f>AVERAGE(G19:G24)</f>
        <v>1.4281235891286306</v>
      </c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2.75">
      <c r="A78" s="34"/>
      <c r="B78" s="38"/>
      <c r="C78" s="36" t="s">
        <v>54</v>
      </c>
      <c r="D78" s="36">
        <f>QUARTILE(D19:D24,0)</f>
        <v>0.5659085071555653</v>
      </c>
      <c r="E78" s="36"/>
      <c r="F78" s="36"/>
      <c r="G78" s="36">
        <f>QUARTILE(G19:G24,0)</f>
        <v>0.5601325768540444</v>
      </c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3.5" thickBot="1">
      <c r="A79" s="35"/>
      <c r="B79" s="54"/>
      <c r="C79" s="37" t="s">
        <v>53</v>
      </c>
      <c r="D79" s="37">
        <f>QUARTILE(D19:D24,4)</f>
        <v>2.467586220595058</v>
      </c>
      <c r="E79" s="37"/>
      <c r="F79" s="37"/>
      <c r="G79" s="37">
        <f>QUARTILE(G19:G24,4)</f>
        <v>2.4322325979555086</v>
      </c>
      <c r="H79" s="37"/>
      <c r="I79" s="37"/>
      <c r="J79" s="37"/>
      <c r="K79" s="37"/>
      <c r="L79" s="37"/>
      <c r="M79" s="37"/>
      <c r="N79" s="37"/>
      <c r="O79" s="37"/>
      <c r="P79" s="37"/>
    </row>
    <row r="80" spans="1:16" ht="13.5" thickBot="1">
      <c r="A80" s="60" t="s">
        <v>71</v>
      </c>
      <c r="B80" s="20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2.75">
      <c r="A81" s="33"/>
      <c r="B81" s="53"/>
      <c r="C81" s="27" t="s">
        <v>60</v>
      </c>
      <c r="D81" s="27">
        <f>QUARTILE(D25:D28,2)</f>
        <v>1.2518322101202761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34"/>
      <c r="B82" s="38"/>
      <c r="C82" s="36" t="s">
        <v>52</v>
      </c>
      <c r="D82" s="36">
        <f>QUARTILE(D25:D28,1)</f>
        <v>0.8188022276013671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2.75">
      <c r="A83" s="34"/>
      <c r="B83" s="38"/>
      <c r="C83" s="36" t="s">
        <v>65</v>
      </c>
      <c r="D83" s="36">
        <f>PERCENTILE(D25:D28,0.05)</f>
        <v>0.6915245839493818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2.75">
      <c r="A84" s="34"/>
      <c r="B84" s="38"/>
      <c r="C84" s="36" t="s">
        <v>64</v>
      </c>
      <c r="D84" s="36">
        <f>PERCENTILE(D25:D28,0.95)</f>
        <v>1.7413745389050566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2.75">
      <c r="A85" s="34"/>
      <c r="B85" s="38"/>
      <c r="C85" s="36" t="s">
        <v>61</v>
      </c>
      <c r="D85" s="36">
        <f>QUARTILE(D25:D28,3)</f>
        <v>1.6640488698785634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2.75">
      <c r="A86" s="34"/>
      <c r="B86" s="38"/>
      <c r="C86" s="36" t="s">
        <v>43</v>
      </c>
      <c r="D86" s="36">
        <f>AVERAGE(D25:D28)</f>
        <v>1.2310188873596544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2.75">
      <c r="A87" s="34"/>
      <c r="B87" s="38"/>
      <c r="C87" s="36" t="s">
        <v>54</v>
      </c>
      <c r="D87" s="36">
        <f>QUARTILE(D25:D28,0)</f>
        <v>0.6597051730363854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3.5" thickBot="1">
      <c r="A88" s="69"/>
      <c r="B88" s="70"/>
      <c r="C88" s="71" t="s">
        <v>53</v>
      </c>
      <c r="D88" s="71">
        <f>QUARTILE(D25:D28,4)</f>
        <v>1.7607059561616798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1:16" ht="13.5" thickBot="1">
      <c r="A89" s="60" t="s">
        <v>72</v>
      </c>
      <c r="B89" s="20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2.75">
      <c r="A90" s="33"/>
      <c r="B90" s="53"/>
      <c r="C90" s="27" t="s">
        <v>60</v>
      </c>
      <c r="D90" s="27">
        <f>QUARTILE(D29:D33,2)</f>
        <v>1.5115252002057975</v>
      </c>
      <c r="E90" s="27"/>
      <c r="F90" s="27"/>
      <c r="G90" s="27">
        <f>QUARTILE(G29:G33,2)</f>
        <v>1.2926149805928946</v>
      </c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2.75">
      <c r="A91" s="34"/>
      <c r="B91" s="38"/>
      <c r="C91" s="36" t="s">
        <v>52</v>
      </c>
      <c r="D91" s="36">
        <f>QUARTILE(D29:D33,1)</f>
        <v>0.29343088539121187</v>
      </c>
      <c r="E91" s="36"/>
      <c r="F91" s="36"/>
      <c r="G91" s="36">
        <f>QUARTILE(G29:G33,1)</f>
        <v>0.6706651044187766</v>
      </c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2.75">
      <c r="A92" s="34"/>
      <c r="B92" s="38"/>
      <c r="C92" s="36" t="s">
        <v>65</v>
      </c>
      <c r="D92" s="36">
        <f>PERCENTILE(D29:D33,0.05)</f>
        <v>0.16455322013186768</v>
      </c>
      <c r="E92" s="36"/>
      <c r="F92" s="36"/>
      <c r="G92" s="36">
        <f>PERCENTILE(G29:G33,0.05)</f>
        <v>0.2400000639373806</v>
      </c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2.75">
      <c r="A93" s="34"/>
      <c r="B93" s="38"/>
      <c r="C93" s="36" t="s">
        <v>64</v>
      </c>
      <c r="D93" s="36">
        <f>PERCENTILE(D29:D33,0.95)</f>
        <v>1.755018465841562</v>
      </c>
      <c r="E93" s="36"/>
      <c r="F93" s="36"/>
      <c r="G93" s="36">
        <f>PERCENTILE(G29:G33,0.95)</f>
        <v>3.1332905073432245</v>
      </c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2.75">
      <c r="A94" s="34"/>
      <c r="B94" s="38"/>
      <c r="C94" s="36" t="s">
        <v>61</v>
      </c>
      <c r="D94" s="36">
        <f>QUARTILE(D29:D33,3)</f>
        <v>1.636847277002053</v>
      </c>
      <c r="E94" s="36"/>
      <c r="F94" s="36"/>
      <c r="G94" s="36">
        <f>QUARTILE(G29:G33,3)</f>
        <v>2.649744685997726</v>
      </c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2.75">
      <c r="A95" s="34"/>
      <c r="B95" s="38"/>
      <c r="C95" s="36" t="s">
        <v>43</v>
      </c>
      <c r="D95" s="36">
        <f>AVERAGE(D29:D33)</f>
        <v>1.0717396858935067</v>
      </c>
      <c r="E95" s="36"/>
      <c r="F95" s="36"/>
      <c r="G95" s="36">
        <f>AVERAGE(G29:G33)</f>
        <v>1.5999071075012057</v>
      </c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2.75">
      <c r="A96" s="34"/>
      <c r="B96" s="38"/>
      <c r="C96" s="36" t="s">
        <v>54</v>
      </c>
      <c r="D96" s="36">
        <f>QUARTILE(D29:D33,0)</f>
        <v>0.13233380381703164</v>
      </c>
      <c r="E96" s="36"/>
      <c r="F96" s="36"/>
      <c r="G96" s="36">
        <f>QUARTILE(G29:G33,0)</f>
        <v>0.13233380381703164</v>
      </c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3.5" thickBot="1">
      <c r="A97" s="35"/>
      <c r="B97" s="54"/>
      <c r="C97" s="37" t="s">
        <v>53</v>
      </c>
      <c r="D97" s="37">
        <f>QUARTILE(D29:D33,4)</f>
        <v>1.7845612630514391</v>
      </c>
      <c r="E97" s="37"/>
      <c r="F97" s="37"/>
      <c r="G97" s="37">
        <f>QUARTILE(G29:G33,4)</f>
        <v>3.2541769626795993</v>
      </c>
      <c r="H97" s="37"/>
      <c r="I97" s="37"/>
      <c r="J97" s="37"/>
      <c r="K97" s="37"/>
      <c r="L97" s="37"/>
      <c r="M97" s="37"/>
      <c r="N97" s="37"/>
      <c r="O97" s="37"/>
      <c r="P97" s="37"/>
    </row>
    <row r="98" spans="1:18" ht="12.7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</row>
    <row r="99" spans="1:18" ht="12.7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</row>
    <row r="100" spans="1:18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1:18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1:18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1:18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1:18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</row>
    <row r="105" spans="1:18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1:18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E1">
      <selection activeCell="P21" sqref="P21"/>
    </sheetView>
  </sheetViews>
  <sheetFormatPr defaultColWidth="11.421875" defaultRowHeight="12.75"/>
  <sheetData>
    <row r="1" spans="2:6" ht="12.75">
      <c r="B1" t="str">
        <f>Lagetreue!B1</f>
        <v>Kompass/Fadenmessgerät</v>
      </c>
      <c r="C1" t="str">
        <f>Lagetreue!E1</f>
        <v>Kompass/Ultraschall</v>
      </c>
      <c r="D1" t="str">
        <f>Lagetreue!H1</f>
        <v>Bussole/Bandmass</v>
      </c>
      <c r="E1" t="str">
        <f>Lagetreue!K1</f>
        <v>Bussole/Fadenmessgerät</v>
      </c>
      <c r="F1" t="str">
        <f>Lagetreue!N1</f>
        <v>Bussole/Ultraschall</v>
      </c>
    </row>
    <row r="2" spans="1:6" ht="12.75">
      <c r="A2" t="str">
        <f>Lagetreue!A2</f>
        <v>Bezeichnung</v>
      </c>
      <c r="B2" t="str">
        <f>Lagetreue!D2</f>
        <v>Lagefehler</v>
      </c>
      <c r="C2" t="str">
        <f>Lagetreue!G2</f>
        <v>Lagefehler</v>
      </c>
      <c r="D2" t="str">
        <f>Lagetreue!J2</f>
        <v>Lagefehler</v>
      </c>
      <c r="E2" t="str">
        <f>Lagetreue!M2</f>
        <v>Lagefehler</v>
      </c>
      <c r="F2" t="str">
        <f>Lagetreue!P2</f>
        <v>Lagefehler</v>
      </c>
    </row>
    <row r="3" spans="1:3" ht="12.75">
      <c r="A3" t="str">
        <f>Lagetreue!A3</f>
        <v>A_1</v>
      </c>
      <c r="B3">
        <f>Lagetreue!D3</f>
        <v>0.3442945572640797</v>
      </c>
      <c r="C3">
        <f>Lagetreue!G3</f>
        <v>0.3442932066837461</v>
      </c>
    </row>
    <row r="4" spans="1:3" ht="12.75">
      <c r="A4" t="str">
        <f>Lagetreue!A4</f>
        <v>A_2</v>
      </c>
      <c r="B4">
        <f>Lagetreue!D4</f>
        <v>0.33659071220872006</v>
      </c>
      <c r="C4">
        <f>Lagetreue!G4</f>
        <v>0.336589274926349</v>
      </c>
    </row>
    <row r="5" spans="1:3" ht="12.75">
      <c r="A5" t="str">
        <f>Lagetreue!A5</f>
        <v>A_3</v>
      </c>
      <c r="B5">
        <f>Lagetreue!D5</f>
        <v>0.4687737604484261</v>
      </c>
      <c r="C5">
        <f>Lagetreue!G5</f>
        <v>0.46877223583584</v>
      </c>
    </row>
    <row r="6" spans="1:3" ht="12.75">
      <c r="A6" t="str">
        <f>Lagetreue!A6</f>
        <v>A_4</v>
      </c>
      <c r="B6">
        <f>Lagetreue!D6</f>
        <v>0.30657172809484196</v>
      </c>
      <c r="C6">
        <f>Lagetreue!G6</f>
        <v>0.3065702694278605</v>
      </c>
    </row>
    <row r="7" ht="12.75">
      <c r="A7" t="str">
        <f>Lagetreue!A7</f>
        <v>B_1</v>
      </c>
    </row>
    <row r="8" spans="1:6" ht="12.75">
      <c r="A8" t="str">
        <f>Lagetreue!A8</f>
        <v>B_2</v>
      </c>
      <c r="B8">
        <f>Lagetreue!D8</f>
        <v>0.5541687073325909</v>
      </c>
      <c r="C8">
        <f>Lagetreue!G8</f>
        <v>0.45305673431606797</v>
      </c>
      <c r="D8">
        <f>Lagetreue!J8</f>
        <v>1.2840078872380887</v>
      </c>
      <c r="E8">
        <f>Lagetreue!M8</f>
        <v>1.3772913707508558</v>
      </c>
      <c r="F8">
        <f>Lagetreue!P8</f>
        <v>1.444788468265363</v>
      </c>
    </row>
    <row r="9" spans="1:6" ht="12.75">
      <c r="A9" t="str">
        <f>Lagetreue!A9</f>
        <v>B_3</v>
      </c>
      <c r="B9">
        <f>Lagetreue!D9</f>
        <v>0.806044501192339</v>
      </c>
      <c r="C9">
        <f>Lagetreue!G9</f>
        <v>0.676848987312518</v>
      </c>
      <c r="D9">
        <f>Lagetreue!J9</f>
        <v>1.6801339275011835</v>
      </c>
      <c r="E9">
        <f>Lagetreue!M9</f>
        <v>1.7105357423864338</v>
      </c>
      <c r="F9">
        <f>Lagetreue!P9</f>
        <v>1.7011775145688062</v>
      </c>
    </row>
    <row r="10" spans="1:6" ht="12.75">
      <c r="A10" t="str">
        <f>Lagetreue!A10</f>
        <v>B_4</v>
      </c>
      <c r="B10">
        <f>Lagetreue!D10</f>
        <v>0.286623355050791</v>
      </c>
      <c r="C10">
        <f>Lagetreue!G10</f>
        <v>0.1829919464113323</v>
      </c>
      <c r="D10">
        <f>Lagetreue!J10</f>
        <v>1.6426281797776034</v>
      </c>
      <c r="E10">
        <f>Lagetreue!M10</f>
        <v>1.546620087196546</v>
      </c>
      <c r="F10">
        <f>Lagetreue!P10</f>
        <v>1.546620086866599</v>
      </c>
    </row>
    <row r="11" spans="1:3" ht="12.75">
      <c r="A11" t="str">
        <f>Lagetreue!A11</f>
        <v>C_1</v>
      </c>
      <c r="B11">
        <f>Lagetreue!D11</f>
        <v>0.382478198250712</v>
      </c>
      <c r="C11">
        <f>Lagetreue!G11</f>
        <v>0.38247820924298975</v>
      </c>
    </row>
    <row r="12" spans="1:3" ht="12.75">
      <c r="A12" t="str">
        <f>Lagetreue!A12</f>
        <v>C_2</v>
      </c>
      <c r="B12">
        <f>Lagetreue!D12</f>
        <v>0.4151035005043707</v>
      </c>
      <c r="C12">
        <f>Lagetreue!G12</f>
        <v>0.6495610306409837</v>
      </c>
    </row>
    <row r="13" spans="1:3" ht="12.75">
      <c r="A13" t="str">
        <f>Lagetreue!A13</f>
        <v>C_3</v>
      </c>
      <c r="B13">
        <f>Lagetreue!D13</f>
        <v>0.15816526866907182</v>
      </c>
      <c r="C13">
        <f>Lagetreue!G13</f>
        <v>0.5367073555875096</v>
      </c>
    </row>
    <row r="14" spans="1:3" ht="12.75">
      <c r="A14" t="str">
        <f>Lagetreue!A14</f>
        <v>C_4</v>
      </c>
      <c r="B14">
        <f>Lagetreue!D14</f>
        <v>0.685801619009434</v>
      </c>
      <c r="C14">
        <f>Lagetreue!G14</f>
        <v>1.3288781357951436</v>
      </c>
    </row>
    <row r="15" spans="1:3" ht="12.75">
      <c r="A15" t="str">
        <f>Lagetreue!A15</f>
        <v>C_5</v>
      </c>
      <c r="B15">
        <f>Lagetreue!D15</f>
        <v>1.2543716107094893</v>
      </c>
      <c r="C15">
        <f>Lagetreue!G15</f>
        <v>0.8701361909783039</v>
      </c>
    </row>
    <row r="16" spans="1:3" ht="12.75">
      <c r="A16" t="str">
        <f>Lagetreue!A16</f>
        <v>C_6</v>
      </c>
      <c r="B16">
        <f>Lagetreue!D16</f>
        <v>0.8810142276862363</v>
      </c>
      <c r="C16">
        <f>Lagetreue!G16</f>
        <v>1.487816631499162</v>
      </c>
    </row>
    <row r="17" spans="1:3" ht="12.75">
      <c r="A17" t="str">
        <f>Lagetreue!A17</f>
        <v>C_7</v>
      </c>
      <c r="B17">
        <f>Lagetreue!D17</f>
        <v>0.4873143718494231</v>
      </c>
      <c r="C17">
        <f>Lagetreue!G17</f>
        <v>0.6721923614492223</v>
      </c>
    </row>
    <row r="18" spans="1:3" ht="12.75">
      <c r="A18" t="str">
        <f>Lagetreue!A18</f>
        <v>C_8</v>
      </c>
      <c r="B18">
        <f>Lagetreue!D18</f>
        <v>0.40861996525993344</v>
      </c>
      <c r="C18">
        <f>Lagetreue!G18</f>
        <v>0.8836383831034136</v>
      </c>
    </row>
    <row r="19" spans="1:3" ht="12.75">
      <c r="A19" t="str">
        <f>Lagetreue!A19</f>
        <v>D_1</v>
      </c>
      <c r="B19">
        <f>Lagetreue!D19</f>
        <v>0.5659085071555653</v>
      </c>
      <c r="C19">
        <f>Lagetreue!G19</f>
        <v>0.5659085100280216</v>
      </c>
    </row>
    <row r="20" spans="1:3" ht="12.75">
      <c r="A20" t="str">
        <f>Lagetreue!A20</f>
        <v>D_2</v>
      </c>
      <c r="B20">
        <f>Lagetreue!D20</f>
        <v>2.164494701693765</v>
      </c>
      <c r="C20">
        <f>Lagetreue!G20</f>
        <v>2.1393196413385365</v>
      </c>
    </row>
    <row r="21" spans="1:3" ht="12.75">
      <c r="A21" t="str">
        <f>Lagetreue!A21</f>
        <v>D_3</v>
      </c>
      <c r="B21">
        <f>Lagetreue!D21</f>
        <v>2.467586220595058</v>
      </c>
      <c r="C21">
        <f>Lagetreue!G21</f>
        <v>1.8078219121610324</v>
      </c>
    </row>
    <row r="22" spans="1:3" ht="12.75">
      <c r="A22" t="str">
        <f>Lagetreue!A22</f>
        <v>D_4</v>
      </c>
      <c r="B22">
        <f>Lagetreue!D22</f>
        <v>0.8508516459430303</v>
      </c>
      <c r="C22">
        <f>Lagetreue!G22</f>
        <v>0.5601325768540444</v>
      </c>
    </row>
    <row r="23" spans="1:3" ht="12.75">
      <c r="A23" t="str">
        <f>Lagetreue!A23</f>
        <v>D_5</v>
      </c>
      <c r="B23">
        <f>Lagetreue!D23</f>
        <v>1.7360441223892356</v>
      </c>
      <c r="C23">
        <f>Lagetreue!G23</f>
        <v>2.4322325979555086</v>
      </c>
    </row>
    <row r="24" spans="1:3" ht="12.75">
      <c r="A24" t="str">
        <f>Lagetreue!A24</f>
        <v>D_6</v>
      </c>
      <c r="B24">
        <f>Lagetreue!D24</f>
        <v>1.5107283991050895</v>
      </c>
      <c r="C24">
        <f>Lagetreue!G24</f>
        <v>1.0633262964346402</v>
      </c>
    </row>
    <row r="25" spans="1:2" ht="12.75">
      <c r="A25" t="str">
        <f>Lagetreue!A25</f>
        <v>E_1</v>
      </c>
      <c r="B25">
        <f>Lagetreue!D25</f>
        <v>0.6597051730363854</v>
      </c>
    </row>
    <row r="26" spans="1:2" ht="12.75">
      <c r="A26" t="str">
        <f>Lagetreue!A26</f>
        <v>E_2</v>
      </c>
      <c r="B26">
        <f>Lagetreue!D26</f>
        <v>0.8718345791230278</v>
      </c>
    </row>
    <row r="27" spans="1:2" ht="12.75">
      <c r="A27" t="str">
        <f>Lagetreue!A27</f>
        <v>E_3</v>
      </c>
      <c r="B27">
        <f>Lagetreue!D27</f>
        <v>1.6318298411175245</v>
      </c>
    </row>
    <row r="28" spans="1:2" ht="12.75">
      <c r="A28" t="str">
        <f>Lagetreue!A28</f>
        <v>E_4</v>
      </c>
      <c r="B28">
        <f>Lagetreue!D28</f>
        <v>1.7607059561616798</v>
      </c>
    </row>
    <row r="29" spans="1:3" ht="12.75">
      <c r="A29" t="str">
        <f>Lagetreue!A29</f>
        <v>F_1</v>
      </c>
      <c r="B29">
        <f>Lagetreue!D29</f>
        <v>0.13233380381703164</v>
      </c>
      <c r="C29">
        <f>Lagetreue!G29</f>
        <v>0.13233380381703164</v>
      </c>
    </row>
    <row r="30" spans="1:3" ht="12.75">
      <c r="A30" t="str">
        <f>Lagetreue!A30</f>
        <v>F_2</v>
      </c>
      <c r="B30">
        <f>Lagetreue!D30</f>
        <v>0.29343088539121187</v>
      </c>
      <c r="C30">
        <f>Lagetreue!G30</f>
        <v>0.6706651044187766</v>
      </c>
    </row>
    <row r="31" spans="1:3" ht="12.75">
      <c r="A31" t="str">
        <f>Lagetreue!A31</f>
        <v>F_3</v>
      </c>
      <c r="B31">
        <f>Lagetreue!D31</f>
        <v>1.636847277002053</v>
      </c>
      <c r="C31">
        <f>Lagetreue!G31</f>
        <v>2.649744685997726</v>
      </c>
    </row>
    <row r="32" spans="1:3" ht="12.75">
      <c r="A32" t="str">
        <f>Lagetreue!A32</f>
        <v>F_4</v>
      </c>
      <c r="B32">
        <f>Lagetreue!D32</f>
        <v>1.5115252002057975</v>
      </c>
      <c r="C32">
        <f>Lagetreue!G32</f>
        <v>3.2541769626795993</v>
      </c>
    </row>
    <row r="33" spans="1:3" ht="12.75">
      <c r="A33" t="str">
        <f>Lagetreue!A33</f>
        <v>F_5</v>
      </c>
      <c r="B33">
        <f>Lagetreue!D33</f>
        <v>1.7845612630514391</v>
      </c>
      <c r="C33">
        <f>Lagetreue!G33</f>
        <v>1.2926149805928946</v>
      </c>
    </row>
    <row r="34" spans="2:6" ht="12.75">
      <c r="B34" t="s">
        <v>55</v>
      </c>
      <c r="C34" t="s">
        <v>56</v>
      </c>
      <c r="D34" t="s">
        <v>57</v>
      </c>
      <c r="E34" t="s">
        <v>58</v>
      </c>
      <c r="F34" t="s">
        <v>59</v>
      </c>
    </row>
    <row r="35" spans="1:6" ht="12.75">
      <c r="A35" t="s">
        <v>53</v>
      </c>
      <c r="B35">
        <f>MAX(B3:B33)</f>
        <v>2.467586220595058</v>
      </c>
      <c r="C35">
        <f>MAX(C3:C33)</f>
        <v>3.2541769626795993</v>
      </c>
      <c r="D35">
        <f>MAX(D3:D33)</f>
        <v>1.6801339275011835</v>
      </c>
      <c r="E35">
        <f>MAX(E3:E33)</f>
        <v>1.7105357423864338</v>
      </c>
      <c r="F35">
        <f>MAX(F3:F33)</f>
        <v>1.7011775145688062</v>
      </c>
    </row>
    <row r="36" spans="1:6" ht="12.75">
      <c r="A36" t="s">
        <v>43</v>
      </c>
      <c r="B36">
        <f>AVERAGE(B3:B33)</f>
        <v>0.9118107886439455</v>
      </c>
      <c r="C36">
        <f>AVERAGE(C3:C33)</f>
        <v>1.005723385595702</v>
      </c>
      <c r="D36">
        <f>AVERAGE(D3:D33)</f>
        <v>1.535589998172292</v>
      </c>
      <c r="E36">
        <f>AVERAGE(E3:E33)</f>
        <v>1.5448157334446118</v>
      </c>
      <c r="F36">
        <f>AVERAGE(F3:F33)</f>
        <v>1.5641953565669227</v>
      </c>
    </row>
    <row r="39" ht="12.75">
      <c r="A39" t="s">
        <v>85</v>
      </c>
    </row>
    <row r="42" spans="2:8" ht="12.75">
      <c r="B42" t="s">
        <v>86</v>
      </c>
      <c r="H42" t="s">
        <v>87</v>
      </c>
    </row>
    <row r="43" spans="2:16" ht="12.75">
      <c r="B43" t="s">
        <v>88</v>
      </c>
      <c r="C43" t="s">
        <v>89</v>
      </c>
      <c r="D43" t="s">
        <v>90</v>
      </c>
      <c r="E43" t="s">
        <v>91</v>
      </c>
      <c r="F43" t="s">
        <v>92</v>
      </c>
      <c r="H43" t="s">
        <v>93</v>
      </c>
      <c r="I43" t="s">
        <v>94</v>
      </c>
      <c r="J43" t="s">
        <v>95</v>
      </c>
      <c r="K43" t="s">
        <v>96</v>
      </c>
      <c r="L43" t="s">
        <v>97</v>
      </c>
      <c r="M43" t="s">
        <v>98</v>
      </c>
      <c r="N43" t="s">
        <v>99</v>
      </c>
      <c r="O43" t="s">
        <v>100</v>
      </c>
      <c r="P43" t="s">
        <v>101</v>
      </c>
    </row>
    <row r="44" spans="1:16" ht="12.75">
      <c r="A44" t="s">
        <v>43</v>
      </c>
      <c r="B44">
        <v>0.009118107886439455</v>
      </c>
      <c r="C44">
        <v>0.01005723385595702</v>
      </c>
      <c r="D44">
        <v>0.015355899981722921</v>
      </c>
      <c r="E44">
        <v>0.015448157334446117</v>
      </c>
      <c r="F44">
        <v>0.015641953565669227</v>
      </c>
      <c r="G44">
        <v>0</v>
      </c>
      <c r="H44">
        <v>0.008338439526662444</v>
      </c>
      <c r="I44">
        <v>0.010639959487738201</v>
      </c>
      <c r="J44">
        <v>0.011417257044520276</v>
      </c>
      <c r="K44">
        <v>0.012644602121494115</v>
      </c>
      <c r="L44">
        <v>0.013501704567836684</v>
      </c>
      <c r="M44">
        <v>0.019076928618220645</v>
      </c>
      <c r="N44">
        <v>0.029026428225680686</v>
      </c>
      <c r="O44">
        <v>0.04723253047433654</v>
      </c>
      <c r="P44">
        <v>0.05021883936098126</v>
      </c>
    </row>
    <row r="45" spans="1:16" ht="12.75">
      <c r="A45" t="s">
        <v>53</v>
      </c>
      <c r="B45">
        <v>0.02467586220595058</v>
      </c>
      <c r="C45">
        <v>0.032541769626795995</v>
      </c>
      <c r="D45">
        <v>0.016801339275011835</v>
      </c>
      <c r="E45">
        <v>0.017105357423864338</v>
      </c>
      <c r="F45">
        <v>0.017011775145688062</v>
      </c>
      <c r="G45">
        <v>0</v>
      </c>
      <c r="H45">
        <v>0.016734905427257044</v>
      </c>
      <c r="I45">
        <v>0.032270522536667755</v>
      </c>
      <c r="J45">
        <v>0.0679625110569188</v>
      </c>
      <c r="K45">
        <v>0.061514169762732884</v>
      </c>
      <c r="L45">
        <v>0.06940312665886603</v>
      </c>
      <c r="M45">
        <v>0.06223637654014408</v>
      </c>
      <c r="N45">
        <v>0.08174377517592765</v>
      </c>
      <c r="O45">
        <v>0.14650115359772017</v>
      </c>
      <c r="P45">
        <v>0.21792292802415633</v>
      </c>
    </row>
    <row r="47" spans="2:16" ht="12.75">
      <c r="B47">
        <f>B44/100</f>
        <v>9.118107886439455E-05</v>
      </c>
      <c r="C47">
        <f aca="true" t="shared" si="0" ref="C47:P47">C44/100</f>
        <v>0.00010057233855957019</v>
      </c>
      <c r="D47">
        <f t="shared" si="0"/>
        <v>0.0001535589998172292</v>
      </c>
      <c r="E47">
        <f t="shared" si="0"/>
        <v>0.00015448157334446117</v>
      </c>
      <c r="F47">
        <f t="shared" si="0"/>
        <v>0.00015641953565669227</v>
      </c>
      <c r="G47">
        <f t="shared" si="0"/>
        <v>0</v>
      </c>
      <c r="H47">
        <f t="shared" si="0"/>
        <v>8.338439526662444E-05</v>
      </c>
      <c r="I47">
        <f t="shared" si="0"/>
        <v>0.00010639959487738201</v>
      </c>
      <c r="J47">
        <f t="shared" si="0"/>
        <v>0.00011417257044520277</v>
      </c>
      <c r="K47">
        <f t="shared" si="0"/>
        <v>0.00012644602121494116</v>
      </c>
      <c r="L47">
        <f t="shared" si="0"/>
        <v>0.00013501704567836685</v>
      </c>
      <c r="M47">
        <f t="shared" si="0"/>
        <v>0.00019076928618220643</v>
      </c>
      <c r="N47">
        <f t="shared" si="0"/>
        <v>0.00029026428225680683</v>
      </c>
      <c r="O47">
        <f t="shared" si="0"/>
        <v>0.00047232530474336536</v>
      </c>
      <c r="P47">
        <f t="shared" si="0"/>
        <v>0.0005021883936098126</v>
      </c>
    </row>
    <row r="48" spans="2:16" ht="12.75">
      <c r="B48">
        <f>B45/100</f>
        <v>0.0002467586220595058</v>
      </c>
      <c r="C48">
        <f aca="true" t="shared" si="1" ref="C48:P48">C45/100</f>
        <v>0.00032541769626795995</v>
      </c>
      <c r="D48">
        <f t="shared" si="1"/>
        <v>0.00016801339275011835</v>
      </c>
      <c r="E48">
        <f t="shared" si="1"/>
        <v>0.00017105357423864337</v>
      </c>
      <c r="F48">
        <f t="shared" si="1"/>
        <v>0.00017011775145688062</v>
      </c>
      <c r="G48">
        <f t="shared" si="1"/>
        <v>0</v>
      </c>
      <c r="H48">
        <f t="shared" si="1"/>
        <v>0.00016734905427257045</v>
      </c>
      <c r="I48">
        <f t="shared" si="1"/>
        <v>0.00032270522536667753</v>
      </c>
      <c r="J48">
        <f t="shared" si="1"/>
        <v>0.000679625110569188</v>
      </c>
      <c r="K48">
        <f t="shared" si="1"/>
        <v>0.0006151416976273289</v>
      </c>
      <c r="L48">
        <f t="shared" si="1"/>
        <v>0.0006940312665886602</v>
      </c>
      <c r="M48">
        <f t="shared" si="1"/>
        <v>0.0006223637654014408</v>
      </c>
      <c r="N48">
        <f t="shared" si="1"/>
        <v>0.0008174377517592765</v>
      </c>
      <c r="O48">
        <f t="shared" si="1"/>
        <v>0.0014650115359772016</v>
      </c>
      <c r="P48">
        <f t="shared" si="1"/>
        <v>0.0021792292802415634</v>
      </c>
    </row>
    <row r="51" spans="2:16" ht="12.75">
      <c r="B51">
        <v>0.009118107886439455</v>
      </c>
      <c r="C51">
        <v>0.01005723385595702</v>
      </c>
      <c r="D51">
        <v>0.015355899981722921</v>
      </c>
      <c r="E51">
        <v>0.015448157334446117</v>
      </c>
      <c r="F51">
        <v>0.015641953565669227</v>
      </c>
      <c r="G51">
        <v>0</v>
      </c>
      <c r="H51">
        <v>0.008338439526662444</v>
      </c>
      <c r="I51">
        <v>0.010639959487738201</v>
      </c>
      <c r="J51">
        <v>0.011417257044520276</v>
      </c>
      <c r="K51">
        <v>0.012644602121494115</v>
      </c>
      <c r="L51">
        <v>0.013501704567836684</v>
      </c>
      <c r="M51">
        <v>0.019076928618220645</v>
      </c>
      <c r="N51">
        <v>0.029026428225680686</v>
      </c>
      <c r="O51">
        <v>0.04723253047433654</v>
      </c>
      <c r="P51">
        <v>0.05021883936098126</v>
      </c>
    </row>
    <row r="52" spans="2:16" ht="12.75">
      <c r="B52">
        <v>0.02467586220595058</v>
      </c>
      <c r="C52">
        <v>0.032541769626795995</v>
      </c>
      <c r="D52">
        <v>0.016801339275011835</v>
      </c>
      <c r="E52">
        <v>0.017105357423864338</v>
      </c>
      <c r="F52">
        <v>0.017011775145688062</v>
      </c>
      <c r="G52">
        <v>0</v>
      </c>
      <c r="H52">
        <v>0.016734905427257044</v>
      </c>
      <c r="I52">
        <v>0.032270522536667755</v>
      </c>
      <c r="J52">
        <v>0.0679625110569188</v>
      </c>
      <c r="K52">
        <v>0.061514169762732884</v>
      </c>
      <c r="L52">
        <v>0.06940312665886603</v>
      </c>
      <c r="M52">
        <v>0.06223637654014408</v>
      </c>
      <c r="N52">
        <v>0.08174377517592765</v>
      </c>
      <c r="O52">
        <v>0.14650115359772017</v>
      </c>
      <c r="P52">
        <v>0.21792292802415633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S95"/>
  <sheetViews>
    <sheetView workbookViewId="0" topLeftCell="A1">
      <selection activeCell="A1" sqref="A1"/>
    </sheetView>
  </sheetViews>
  <sheetFormatPr defaultColWidth="11.421875" defaultRowHeight="12.75"/>
  <sheetData>
    <row r="1" spans="1:8" ht="12.75">
      <c r="A1" t="s">
        <v>45</v>
      </c>
      <c r="E1" t="s">
        <v>81</v>
      </c>
      <c r="H1" t="s">
        <v>81</v>
      </c>
    </row>
    <row r="2" spans="5:17" ht="12.75">
      <c r="E2" t="s">
        <v>34</v>
      </c>
      <c r="H2" t="s">
        <v>35</v>
      </c>
      <c r="K2" t="s">
        <v>40</v>
      </c>
      <c r="N2" t="s">
        <v>41</v>
      </c>
      <c r="Q2" t="s">
        <v>42</v>
      </c>
    </row>
    <row r="3" spans="1:19" ht="12.75">
      <c r="A3" t="s">
        <v>0</v>
      </c>
      <c r="B3" t="s">
        <v>37</v>
      </c>
      <c r="C3" t="s">
        <v>38</v>
      </c>
      <c r="D3" t="s">
        <v>0</v>
      </c>
      <c r="E3" t="s">
        <v>32</v>
      </c>
      <c r="F3" t="s">
        <v>33</v>
      </c>
      <c r="G3" t="s">
        <v>39</v>
      </c>
      <c r="H3" t="s">
        <v>32</v>
      </c>
      <c r="I3" t="s">
        <v>33</v>
      </c>
      <c r="J3" t="s">
        <v>39</v>
      </c>
      <c r="K3" t="s">
        <v>32</v>
      </c>
      <c r="L3" t="s">
        <v>33</v>
      </c>
      <c r="M3" t="s">
        <v>39</v>
      </c>
      <c r="N3" t="s">
        <v>32</v>
      </c>
      <c r="O3" t="s">
        <v>33</v>
      </c>
      <c r="P3" t="s">
        <v>39</v>
      </c>
      <c r="Q3" t="s">
        <v>32</v>
      </c>
      <c r="R3" t="s">
        <v>33</v>
      </c>
      <c r="S3" t="s">
        <v>39</v>
      </c>
    </row>
    <row r="4" spans="1:14" ht="12.75">
      <c r="A4">
        <v>6001</v>
      </c>
      <c r="B4">
        <v>4474905.51609</v>
      </c>
      <c r="C4">
        <v>5363663.45718</v>
      </c>
      <c r="D4" t="s">
        <v>1</v>
      </c>
      <c r="E4">
        <f>Lagetreue!B3*10</f>
        <v>2.126798275858164</v>
      </c>
      <c r="F4">
        <f>Lagetreue!C3*10</f>
        <v>-2.7075086906552315</v>
      </c>
      <c r="G4">
        <f>Lagetreue!D3*10</f>
        <v>3.442945572640797</v>
      </c>
      <c r="H4">
        <f>Lagetreue!E3*10</f>
        <v>2.1267955005168915</v>
      </c>
      <c r="I4">
        <f>Lagetreue!F3*10</f>
        <v>-2.70749369636178</v>
      </c>
      <c r="J4">
        <f>Lagetreue!G3*10</f>
        <v>3.442932066837461</v>
      </c>
      <c r="K4" s="49"/>
      <c r="M4" s="49"/>
      <c r="N4" s="49"/>
    </row>
    <row r="5" spans="1:14" ht="12.75">
      <c r="A5">
        <v>6004</v>
      </c>
      <c r="B5">
        <v>4474910.0025</v>
      </c>
      <c r="C5">
        <v>5363652.39951</v>
      </c>
      <c r="D5" t="s">
        <v>2</v>
      </c>
      <c r="E5">
        <f>Lagetreue!B4*10</f>
        <v>-0.5283085163682699</v>
      </c>
      <c r="F5">
        <f>Lagetreue!C4*10</f>
        <v>-3.324187248945236</v>
      </c>
      <c r="G5">
        <f>Lagetreue!D4*10</f>
        <v>3.3659071220872008</v>
      </c>
      <c r="H5">
        <f>Lagetreue!E4*10</f>
        <v>-0.5283112917095423</v>
      </c>
      <c r="I5">
        <f>Lagetreue!F4*10</f>
        <v>-3.324172254651785</v>
      </c>
      <c r="J5">
        <f>Lagetreue!G4*10</f>
        <v>3.36589274926349</v>
      </c>
      <c r="K5" s="49"/>
      <c r="M5" s="49"/>
      <c r="N5" s="49"/>
    </row>
    <row r="6" spans="1:14" ht="12.75">
      <c r="A6">
        <v>6003</v>
      </c>
      <c r="B6">
        <v>4474898.64401</v>
      </c>
      <c r="C6">
        <v>5363647.88212</v>
      </c>
      <c r="D6" t="s">
        <v>3</v>
      </c>
      <c r="E6">
        <f>Lagetreue!B5*10</f>
        <v>0.9421770367771387</v>
      </c>
      <c r="F6">
        <f>Lagetreue!C5*10</f>
        <v>-4.592078644782305</v>
      </c>
      <c r="G6">
        <f>Lagetreue!D5*10</f>
        <v>4.687737604484261</v>
      </c>
      <c r="H6">
        <f>Lagetreue!E5*10</f>
        <v>0.9421742614358664</v>
      </c>
      <c r="I6">
        <f>Lagetreue!F5*10</f>
        <v>-4.5920636504888535</v>
      </c>
      <c r="J6">
        <f>Lagetreue!G5*10</f>
        <v>4.6877223583584</v>
      </c>
      <c r="K6" s="49"/>
      <c r="M6" s="49"/>
      <c r="N6" s="49"/>
    </row>
    <row r="7" spans="1:14" ht="12.75">
      <c r="A7">
        <v>6002</v>
      </c>
      <c r="B7">
        <v>4474894.4129</v>
      </c>
      <c r="C7">
        <v>5363659.0558</v>
      </c>
      <c r="D7" t="s">
        <v>4</v>
      </c>
      <c r="E7">
        <f>Lagetreue!B6*10</f>
        <v>1.4124987460672855</v>
      </c>
      <c r="F7">
        <f>Lagetreue!C6*10</f>
        <v>-2.720931777730584</v>
      </c>
      <c r="G7">
        <f>Lagetreue!D6*10</f>
        <v>3.0657172809484194</v>
      </c>
      <c r="H7">
        <f>Lagetreue!E6*10</f>
        <v>1.4124959707260132</v>
      </c>
      <c r="I7">
        <f>Lagetreue!F6*10</f>
        <v>-2.720916783437133</v>
      </c>
      <c r="J7">
        <f>Lagetreue!G6*10</f>
        <v>3.0657026942786048</v>
      </c>
      <c r="K7" s="49"/>
      <c r="M7" s="49"/>
      <c r="N7" s="49"/>
    </row>
    <row r="8" spans="1:3" ht="12.75">
      <c r="A8">
        <v>6001</v>
      </c>
      <c r="B8">
        <v>4474905.51609</v>
      </c>
      <c r="C8">
        <v>5363663.45718</v>
      </c>
    </row>
    <row r="10" spans="1:3" ht="12.75">
      <c r="A10" t="s">
        <v>51</v>
      </c>
      <c r="B10">
        <v>4474877.21280239</v>
      </c>
      <c r="C10">
        <v>5363704.4175693</v>
      </c>
    </row>
    <row r="12" spans="1:13" ht="12.75">
      <c r="A12">
        <v>5001</v>
      </c>
      <c r="B12">
        <v>4474896.59877</v>
      </c>
      <c r="C12">
        <v>5363712.4475</v>
      </c>
      <c r="D12" t="s">
        <v>5</v>
      </c>
      <c r="K12">
        <f>Lagetreue!H7</f>
        <v>-0.18462896719574928</v>
      </c>
      <c r="L12">
        <f>Lagetreue!I7</f>
        <v>-0.07647582236677408</v>
      </c>
      <c r="M12">
        <f>Lagetreue!J7</f>
        <v>0.19984095409711056</v>
      </c>
    </row>
    <row r="13" spans="1:19" ht="12.75">
      <c r="A13">
        <v>5004</v>
      </c>
      <c r="B13">
        <v>4474869.87124</v>
      </c>
      <c r="C13">
        <v>5363684.09067</v>
      </c>
      <c r="D13" t="s">
        <v>6</v>
      </c>
      <c r="E13">
        <f>Lagetreue!B8*10</f>
        <v>-5.260081505402923</v>
      </c>
      <c r="F13">
        <f>Lagetreue!C8*10</f>
        <v>1.744086630642414</v>
      </c>
      <c r="G13">
        <f>Lagetreue!D8*10</f>
        <v>5.541687073325909</v>
      </c>
      <c r="H13">
        <f>Lagetreue!E8*10</f>
        <v>-3.024734267964959</v>
      </c>
      <c r="I13">
        <f>Lagetreue!F8*10</f>
        <v>3.3729842957109213</v>
      </c>
      <c r="J13">
        <f>Lagetreue!G8*10</f>
        <v>4.53056734316068</v>
      </c>
      <c r="K13">
        <f>Lagetreue!H8</f>
        <v>0.7727163266390562</v>
      </c>
      <c r="L13">
        <f>Lagetreue!I8</f>
        <v>-1.0254685431718826</v>
      </c>
      <c r="M13">
        <f>Lagetreue!J8</f>
        <v>1.2840078872380887</v>
      </c>
      <c r="N13">
        <f>Lagetreue!K8</f>
        <v>0.7286302214488387</v>
      </c>
      <c r="O13">
        <f>Lagetreue!L8</f>
        <v>-1.1687726555392146</v>
      </c>
      <c r="P13">
        <f>Lagetreue!M8</f>
        <v>1.3772913707508558</v>
      </c>
      <c r="Q13">
        <f>Lagetreue!N8</f>
        <v>0.6992393033578992</v>
      </c>
      <c r="R13">
        <f>Lagetreue!O8</f>
        <v>-1.2643093429505825</v>
      </c>
      <c r="S13">
        <f>Lagetreue!P8</f>
        <v>1.444788468265363</v>
      </c>
    </row>
    <row r="14" spans="1:19" ht="12.75">
      <c r="A14">
        <v>5003</v>
      </c>
      <c r="B14">
        <v>4474853.65474</v>
      </c>
      <c r="C14">
        <v>5363699.5144</v>
      </c>
      <c r="D14" t="s">
        <v>7</v>
      </c>
      <c r="E14">
        <f>Lagetreue!B9*10</f>
        <v>-4.378106007352471</v>
      </c>
      <c r="F14">
        <f>Lagetreue!C9*10</f>
        <v>6.767788529396057</v>
      </c>
      <c r="G14">
        <f>Lagetreue!D9*10</f>
        <v>8.06044501192339</v>
      </c>
      <c r="H14">
        <f>Lagetreue!E9*10</f>
        <v>-1.3861533161252737</v>
      </c>
      <c r="I14">
        <f>Lagetreue!F9*10</f>
        <v>6.625030878931284</v>
      </c>
      <c r="J14">
        <f>Lagetreue!G9*10</f>
        <v>6.76848987312518</v>
      </c>
      <c r="K14">
        <f>Lagetreue!H9</f>
        <v>0.3351794593036175</v>
      </c>
      <c r="L14">
        <f>Lagetreue!I9</f>
        <v>-1.6463610613718629</v>
      </c>
      <c r="M14">
        <f>Lagetreue!J9</f>
        <v>1.6801339275011835</v>
      </c>
      <c r="N14">
        <f>Lagetreue!K9</f>
        <v>0.12344871647655964</v>
      </c>
      <c r="O14">
        <f>Lagetreue!L9</f>
        <v>-1.7060753032565117</v>
      </c>
      <c r="P14">
        <f>Lagetreue!M9</f>
        <v>1.7105357423864338</v>
      </c>
      <c r="Q14">
        <f>Lagetreue!N9</f>
        <v>0.1715701762586832</v>
      </c>
      <c r="R14">
        <f>Lagetreue!O9</f>
        <v>-1.6925036516040564</v>
      </c>
      <c r="S14">
        <f>Lagetreue!P9</f>
        <v>1.7011775145688062</v>
      </c>
    </row>
    <row r="15" spans="1:19" ht="12.75">
      <c r="A15">
        <v>5002</v>
      </c>
      <c r="B15">
        <v>4474880.73632</v>
      </c>
      <c r="C15">
        <v>5363728.27799</v>
      </c>
      <c r="D15" t="s">
        <v>8</v>
      </c>
      <c r="E15">
        <f>Lagetreue!B10*10</f>
        <v>-2.8377116937190294</v>
      </c>
      <c r="F15">
        <f>Lagetreue!C10*10</f>
        <v>-0.403344901278615</v>
      </c>
      <c r="G15">
        <f>Lagetreue!D10*10</f>
        <v>2.86623355050791</v>
      </c>
      <c r="H15">
        <f>Lagetreue!E10*10</f>
        <v>-0.3856773395091295</v>
      </c>
      <c r="I15">
        <f>Lagetreue!F10*10</f>
        <v>-1.7888147570192814</v>
      </c>
      <c r="J15">
        <f>Lagetreue!G10*10</f>
        <v>1.829919464113323</v>
      </c>
      <c r="K15">
        <f>Lagetreue!H10</f>
        <v>-1.1943677933886647</v>
      </c>
      <c r="L15">
        <f>Lagetreue!I10</f>
        <v>-1.1277024922892451</v>
      </c>
      <c r="M15">
        <f>Lagetreue!J10</f>
        <v>1.6426281797776034</v>
      </c>
      <c r="N15">
        <f>Lagetreue!K10</f>
        <v>-1.1811282895505428</v>
      </c>
      <c r="O15">
        <f>Lagetreue!L10</f>
        <v>-0.9984836792573333</v>
      </c>
      <c r="P15">
        <f>Lagetreue!M10</f>
        <v>1.546620087196546</v>
      </c>
      <c r="Q15">
        <f>Lagetreue!N10</f>
        <v>-1.181128286756575</v>
      </c>
      <c r="R15">
        <f>Lagetreue!O10</f>
        <v>-0.998483682051301</v>
      </c>
      <c r="S15">
        <f>Lagetreue!P10</f>
        <v>1.546620086866599</v>
      </c>
    </row>
    <row r="16" spans="1:3" ht="12.75">
      <c r="A16">
        <v>5001</v>
      </c>
      <c r="B16">
        <v>4474896.59877</v>
      </c>
      <c r="C16">
        <v>5363712.4475</v>
      </c>
    </row>
    <row r="17" spans="11:14" ht="12.75">
      <c r="K17" s="49"/>
      <c r="L17" s="49"/>
      <c r="M17" s="49"/>
      <c r="N17" s="49"/>
    </row>
    <row r="18" spans="1:14" ht="12.75">
      <c r="A18">
        <v>4001</v>
      </c>
      <c r="B18">
        <v>4474900.19468</v>
      </c>
      <c r="C18">
        <v>5363830.17425</v>
      </c>
      <c r="D18" t="s">
        <v>9</v>
      </c>
      <c r="E18">
        <f>Lagetreue!B11*10</f>
        <v>2.298535220324993</v>
      </c>
      <c r="F18">
        <f>Lagetreue!C11*10</f>
        <v>3.057072628289461</v>
      </c>
      <c r="G18">
        <f>Lagetreue!D11*10</f>
        <v>3.82478198250712</v>
      </c>
      <c r="H18">
        <f>Lagetreue!E11*10</f>
        <v>2.298535304144025</v>
      </c>
      <c r="I18">
        <f>Lagetreue!F11*10</f>
        <v>3.057072702795267</v>
      </c>
      <c r="J18">
        <f>Lagetreue!G11*10</f>
        <v>3.8247820924298974</v>
      </c>
      <c r="K18" s="49"/>
      <c r="L18" s="49"/>
      <c r="M18" s="49"/>
      <c r="N18" s="49"/>
    </row>
    <row r="19" spans="1:12" ht="12.75">
      <c r="A19">
        <v>4008</v>
      </c>
      <c r="B19">
        <v>4474832.22432</v>
      </c>
      <c r="C19">
        <v>5363711.35189</v>
      </c>
      <c r="D19" t="s">
        <v>10</v>
      </c>
      <c r="E19">
        <f>Lagetreue!B12*10</f>
        <v>3.6938162706792355</v>
      </c>
      <c r="F19">
        <f>Lagetreue!C12*10</f>
        <v>1.89388832077384</v>
      </c>
      <c r="G19">
        <f>Lagetreue!D12*10</f>
        <v>4.151035005043707</v>
      </c>
      <c r="H19">
        <f>Lagetreue!E12*10</f>
        <v>6.105325315147638</v>
      </c>
      <c r="I19">
        <f>Lagetreue!F12*10</f>
        <v>2.217646511271596</v>
      </c>
      <c r="J19">
        <f>Lagetreue!G12*10</f>
        <v>6.495610306409837</v>
      </c>
      <c r="K19" s="49"/>
      <c r="L19" s="49"/>
    </row>
    <row r="20" spans="1:10" ht="12.75">
      <c r="A20">
        <v>4007</v>
      </c>
      <c r="B20">
        <v>4474790.5063</v>
      </c>
      <c r="C20">
        <v>5363727.19444</v>
      </c>
      <c r="D20" t="s">
        <v>11</v>
      </c>
      <c r="E20">
        <f>Lagetreue!B13*10</f>
        <v>1.4164836797863245</v>
      </c>
      <c r="F20">
        <f>Lagetreue!C13*10</f>
        <v>-0.7037039194256067</v>
      </c>
      <c r="G20">
        <f>Lagetreue!D13*10</f>
        <v>1.5816526866907181</v>
      </c>
      <c r="H20">
        <f>Lagetreue!E13*10</f>
        <v>5.235098376870155</v>
      </c>
      <c r="I20">
        <f>Lagetreue!F13*10</f>
        <v>-1.1828877963125706</v>
      </c>
      <c r="J20">
        <f>Lagetreue!G13*10</f>
        <v>5.367073555875096</v>
      </c>
    </row>
    <row r="21" spans="1:10" ht="12.75">
      <c r="A21">
        <v>4006</v>
      </c>
      <c r="B21">
        <v>4474761.38503</v>
      </c>
      <c r="C21">
        <v>5363756.09316</v>
      </c>
      <c r="D21" t="s">
        <v>12</v>
      </c>
      <c r="E21">
        <f>Lagetreue!B14*10</f>
        <v>3.467216892167926</v>
      </c>
      <c r="F21">
        <f>Lagetreue!C14*10</f>
        <v>-5.916991895064712</v>
      </c>
      <c r="G21">
        <f>Lagetreue!D14*10</f>
        <v>6.85801619009434</v>
      </c>
      <c r="H21">
        <f>Lagetreue!E14*10</f>
        <v>9.898857967928052</v>
      </c>
      <c r="I21">
        <f>Lagetreue!F14*10</f>
        <v>-8.865907788276672</v>
      </c>
      <c r="J21">
        <f>Lagetreue!G14*10</f>
        <v>13.288781357951436</v>
      </c>
    </row>
    <row r="22" spans="1:10" ht="12.75">
      <c r="A22">
        <v>4005</v>
      </c>
      <c r="B22">
        <v>4474828.39857</v>
      </c>
      <c r="C22">
        <v>5363836.93924</v>
      </c>
      <c r="D22" t="s">
        <v>13</v>
      </c>
      <c r="E22">
        <f>Lagetreue!B15*10</f>
        <v>-3.9692447055131197</v>
      </c>
      <c r="F22">
        <f>Lagetreue!C15*10</f>
        <v>11.899155862629414</v>
      </c>
      <c r="G22">
        <f>Lagetreue!D15*10</f>
        <v>12.543716107094893</v>
      </c>
      <c r="H22">
        <f>Lagetreue!E15*10</f>
        <v>3.5009575728327036</v>
      </c>
      <c r="I22">
        <f>Lagetreue!F15*10</f>
        <v>7.965989904478192</v>
      </c>
      <c r="J22">
        <f>Lagetreue!G15*10</f>
        <v>8.701361909783039</v>
      </c>
    </row>
    <row r="23" spans="1:10" ht="12.75">
      <c r="A23">
        <v>4004</v>
      </c>
      <c r="B23">
        <v>4474843.34928</v>
      </c>
      <c r="C23">
        <v>5363845.98743</v>
      </c>
      <c r="D23" t="s">
        <v>14</v>
      </c>
      <c r="E23">
        <f>Lagetreue!B16*10</f>
        <v>7.186481766402721</v>
      </c>
      <c r="F23">
        <f>Lagetreue!C16*10</f>
        <v>5.096379769966006</v>
      </c>
      <c r="G23">
        <f>Lagetreue!D16*10</f>
        <v>8.810142276862363</v>
      </c>
      <c r="H23">
        <f>Lagetreue!E16*10</f>
        <v>14.845946785062551</v>
      </c>
      <c r="I23">
        <f>Lagetreue!F16*10</f>
        <v>0.978619921952486</v>
      </c>
      <c r="J23">
        <f>Lagetreue!G16*10</f>
        <v>14.87816631499162</v>
      </c>
    </row>
    <row r="24" spans="1:10" ht="12.75">
      <c r="A24">
        <v>4003</v>
      </c>
      <c r="B24">
        <v>4474879.08487</v>
      </c>
      <c r="C24">
        <v>5363845.90806</v>
      </c>
      <c r="D24" t="s">
        <v>15</v>
      </c>
      <c r="E24">
        <f>Lagetreue!B17*10</f>
        <v>2.1696475613862276</v>
      </c>
      <c r="F24">
        <f>Lagetreue!C17*10</f>
        <v>4.363503083586693</v>
      </c>
      <c r="G24">
        <f>Lagetreue!D17*10</f>
        <v>4.873143718494231</v>
      </c>
      <c r="H24">
        <f>Lagetreue!E17*10</f>
        <v>6.721633756533265</v>
      </c>
      <c r="I24">
        <f>Lagetreue!F17*10</f>
        <v>-0.06242373026907444</v>
      </c>
      <c r="J24">
        <f>Lagetreue!G17*10</f>
        <v>6.721923614492224</v>
      </c>
    </row>
    <row r="25" spans="1:10" ht="12.75">
      <c r="A25">
        <v>4002</v>
      </c>
      <c r="B25">
        <v>4474892.17704</v>
      </c>
      <c r="C25">
        <v>5363841.28083</v>
      </c>
      <c r="D25" t="s">
        <v>16</v>
      </c>
      <c r="E25">
        <f>Lagetreue!B18*10</f>
        <v>2.8812961373478174</v>
      </c>
      <c r="F25">
        <f>Lagetreue!C18*10</f>
        <v>-2.89744027890265</v>
      </c>
      <c r="G25">
        <f>Lagetreue!D18*10</f>
        <v>4.086199652599334</v>
      </c>
      <c r="H25">
        <f>Lagetreue!E18*10</f>
        <v>5.739694973453879</v>
      </c>
      <c r="I25">
        <f>Lagetreue!F18*10</f>
        <v>-6.718450775370002</v>
      </c>
      <c r="J25">
        <f>Lagetreue!G18*10</f>
        <v>8.836383831034135</v>
      </c>
    </row>
    <row r="26" spans="1:3" ht="12.75">
      <c r="A26">
        <v>4001</v>
      </c>
      <c r="B26">
        <v>4474900.19468</v>
      </c>
      <c r="C26">
        <v>5363830.17425</v>
      </c>
    </row>
    <row r="28" spans="1:10" ht="12.75">
      <c r="A28">
        <v>3001</v>
      </c>
      <c r="B28">
        <v>4474910.33502</v>
      </c>
      <c r="C28">
        <v>5363839.98052</v>
      </c>
      <c r="D28" t="s">
        <v>17</v>
      </c>
      <c r="E28">
        <f>Lagetreue!B19*10</f>
        <v>5.536245862022042</v>
      </c>
      <c r="F28">
        <f>Lagetreue!C19*10</f>
        <v>-1.1727001331746578</v>
      </c>
      <c r="G28">
        <f>Lagetreue!D19*10</f>
        <v>5.659085071555653</v>
      </c>
      <c r="H28">
        <f>Lagetreue!E19*10</f>
        <v>5.536245899274945</v>
      </c>
      <c r="I28">
        <f>Lagetreue!F19*10</f>
        <v>-1.1727000959217548</v>
      </c>
      <c r="J28">
        <f>Lagetreue!G19*10</f>
        <v>5.659085100280215</v>
      </c>
    </row>
    <row r="29" spans="1:10" ht="12.75">
      <c r="A29">
        <v>3006</v>
      </c>
      <c r="B29">
        <v>4474891.96772</v>
      </c>
      <c r="C29">
        <v>5363847.69649</v>
      </c>
      <c r="D29" t="s">
        <v>18</v>
      </c>
      <c r="E29">
        <f>Lagetreue!B20*10</f>
        <v>20.215608002617955</v>
      </c>
      <c r="F29">
        <f>Lagetreue!C20*10</f>
        <v>7.735174493864179</v>
      </c>
      <c r="G29">
        <f>Lagetreue!D20*10</f>
        <v>21.64494701693765</v>
      </c>
      <c r="H29">
        <f>Lagetreue!E20*10</f>
        <v>19.182108622044325</v>
      </c>
      <c r="I29">
        <f>Lagetreue!F20*10</f>
        <v>9.47182989679277</v>
      </c>
      <c r="J29">
        <f>Lagetreue!G20*10</f>
        <v>21.393196413385365</v>
      </c>
    </row>
    <row r="30" spans="1:10" ht="12.75">
      <c r="A30">
        <v>3005</v>
      </c>
      <c r="B30">
        <v>4474852.03552</v>
      </c>
      <c r="C30">
        <v>5363912.88976</v>
      </c>
      <c r="D30" t="s">
        <v>19</v>
      </c>
      <c r="E30">
        <f>Lagetreue!B21*10</f>
        <v>-23.71519772335887</v>
      </c>
      <c r="F30">
        <f>Lagetreue!C21*10</f>
        <v>-6.818179562687874</v>
      </c>
      <c r="G30">
        <f>Lagetreue!D21*10</f>
        <v>24.67586220595058</v>
      </c>
      <c r="H30">
        <f>Lagetreue!E21*10</f>
        <v>-9.900679402053356</v>
      </c>
      <c r="I30">
        <f>Lagetreue!F21*10</f>
        <v>-15.12608852237463</v>
      </c>
      <c r="J30">
        <f>Lagetreue!G21*10</f>
        <v>18.078219121610324</v>
      </c>
    </row>
    <row r="31" spans="1:10" ht="12.75">
      <c r="A31">
        <v>3004</v>
      </c>
      <c r="B31">
        <v>4474866.25622</v>
      </c>
      <c r="C31">
        <v>5363928.77431</v>
      </c>
      <c r="D31" t="s">
        <v>20</v>
      </c>
      <c r="E31">
        <f>Lagetreue!B22*10</f>
        <v>-6.374265858903527</v>
      </c>
      <c r="F31">
        <f>Lagetreue!C22*10</f>
        <v>5.635919366031885</v>
      </c>
      <c r="G31">
        <f>Lagetreue!D22*10</f>
        <v>8.508516459430304</v>
      </c>
      <c r="H31">
        <f>Lagetreue!E22*10</f>
        <v>4.658069182187319</v>
      </c>
      <c r="I31">
        <f>Lagetreue!F22*10</f>
        <v>-3.1108265556395054</v>
      </c>
      <c r="J31">
        <f>Lagetreue!G22*10</f>
        <v>5.601325768540444</v>
      </c>
    </row>
    <row r="32" spans="1:10" ht="12.75">
      <c r="A32">
        <v>3003</v>
      </c>
      <c r="B32">
        <v>4474893.27314</v>
      </c>
      <c r="C32">
        <v>5363939.6342</v>
      </c>
      <c r="D32" t="s">
        <v>21</v>
      </c>
      <c r="E32">
        <f>Lagetreue!B23*10</f>
        <v>-4.053424252197146</v>
      </c>
      <c r="F32">
        <f>Lagetreue!C23*10</f>
        <v>-16.88060044310987</v>
      </c>
      <c r="G32">
        <f>Lagetreue!D23*10</f>
        <v>17.360441223892355</v>
      </c>
      <c r="H32">
        <f>Lagetreue!E23*10</f>
        <v>4.662096714600921</v>
      </c>
      <c r="I32">
        <f>Lagetreue!F23*10</f>
        <v>-23.871329985558987</v>
      </c>
      <c r="J32">
        <f>Lagetreue!G23*10</f>
        <v>24.322325979555085</v>
      </c>
    </row>
    <row r="33" spans="1:10" ht="12.75">
      <c r="A33">
        <v>3002</v>
      </c>
      <c r="B33">
        <v>4474941.11205</v>
      </c>
      <c r="C33">
        <v>5363879.12453</v>
      </c>
      <c r="D33" t="s">
        <v>22</v>
      </c>
      <c r="E33">
        <f>Lagetreue!B24*10</f>
        <v>-12.873667255043983</v>
      </c>
      <c r="F33">
        <f>Lagetreue!C24*10</f>
        <v>-7.905613258481026</v>
      </c>
      <c r="G33">
        <f>Lagetreue!D24*10</f>
        <v>15.107283991050895</v>
      </c>
      <c r="H33">
        <f>Lagetreue!E24*10</f>
        <v>-8.053572671487927</v>
      </c>
      <c r="I33">
        <f>Lagetreue!F24*10</f>
        <v>-6.943071978166699</v>
      </c>
      <c r="J33">
        <f>Lagetreue!G24*10</f>
        <v>10.633262964346402</v>
      </c>
    </row>
    <row r="34" spans="1:3" ht="12.75">
      <c r="A34">
        <v>3001</v>
      </c>
      <c r="B34">
        <v>4474910.33502</v>
      </c>
      <c r="C34">
        <v>5363839.98052</v>
      </c>
    </row>
    <row r="36" spans="1:7" ht="12.75">
      <c r="A36">
        <v>2004</v>
      </c>
      <c r="B36">
        <v>4474927.29831</v>
      </c>
      <c r="C36">
        <v>5363819.3248</v>
      </c>
      <c r="D36" t="s">
        <v>23</v>
      </c>
      <c r="E36">
        <f>Lagetreue!B25*10</f>
        <v>5.676104696467519</v>
      </c>
      <c r="F36">
        <f>Lagetreue!C25*10</f>
        <v>3.36198260076344</v>
      </c>
      <c r="G36">
        <f>Lagetreue!D25*10</f>
        <v>6.597051730363854</v>
      </c>
    </row>
    <row r="37" spans="1:7" ht="12.75">
      <c r="A37">
        <v>2003</v>
      </c>
      <c r="B37">
        <v>4474939.51241</v>
      </c>
      <c r="C37">
        <v>5363819.53104</v>
      </c>
      <c r="D37" t="s">
        <v>24</v>
      </c>
      <c r="E37">
        <f>Lagetreue!B26*10</f>
        <v>8.49227032624185</v>
      </c>
      <c r="F37">
        <f>Lagetreue!C26*10</f>
        <v>-1.9725359417498112</v>
      </c>
      <c r="G37">
        <f>Lagetreue!D26*10</f>
        <v>8.718345791230277</v>
      </c>
    </row>
    <row r="38" spans="1:7" ht="12.75">
      <c r="A38">
        <v>2002</v>
      </c>
      <c r="B38">
        <v>4474939.44662</v>
      </c>
      <c r="C38">
        <v>5363760.122</v>
      </c>
      <c r="D38" t="s">
        <v>25</v>
      </c>
      <c r="E38">
        <f>Lagetreue!B27*10</f>
        <v>3.8444368168711662</v>
      </c>
      <c r="F38">
        <f>Lagetreue!C27*10</f>
        <v>-15.858977539464831</v>
      </c>
      <c r="G38">
        <f>Lagetreue!D27*10</f>
        <v>16.318298411175245</v>
      </c>
    </row>
    <row r="39" spans="1:7" ht="12.75">
      <c r="A39">
        <v>2001</v>
      </c>
      <c r="B39">
        <v>4474920.5533</v>
      </c>
      <c r="C39">
        <v>5363760.29256</v>
      </c>
      <c r="D39" t="s">
        <v>26</v>
      </c>
      <c r="E39">
        <f>Lagetreue!B28*10</f>
        <v>-1.2223593704402447</v>
      </c>
      <c r="F39">
        <f>Lagetreue!C28*10</f>
        <v>-17.564577534794807</v>
      </c>
      <c r="G39">
        <f>Lagetreue!D28*10</f>
        <v>17.607059561616797</v>
      </c>
    </row>
    <row r="40" spans="1:3" ht="12.75">
      <c r="A40">
        <v>2004</v>
      </c>
      <c r="B40">
        <v>4474927.29831</v>
      </c>
      <c r="C40">
        <v>5363819.3248</v>
      </c>
    </row>
    <row r="42" spans="1:10" ht="12.75">
      <c r="A42">
        <v>1001</v>
      </c>
      <c r="B42">
        <v>4474905.8359</v>
      </c>
      <c r="C42">
        <v>5363715.943</v>
      </c>
      <c r="D42" t="s">
        <v>27</v>
      </c>
      <c r="E42">
        <f>Lagetreue!B29*10</f>
        <v>0.9867426939308643</v>
      </c>
      <c r="F42">
        <f>Lagetreue!C29*10</f>
        <v>0.881794998422265</v>
      </c>
      <c r="G42">
        <f>Lagetreue!D29*10</f>
        <v>1.3233380381703164</v>
      </c>
      <c r="H42">
        <f>Lagetreue!E29*10</f>
        <v>0.9867426939308643</v>
      </c>
      <c r="I42">
        <f>Lagetreue!F29*10</f>
        <v>0.881794998422265</v>
      </c>
      <c r="J42">
        <f>Lagetreue!G29*10</f>
        <v>1.3233380381703164</v>
      </c>
    </row>
    <row r="43" spans="1:10" ht="12.75">
      <c r="A43">
        <v>1002</v>
      </c>
      <c r="B43">
        <v>4474928.02858</v>
      </c>
      <c r="C43">
        <v>5363672.35329</v>
      </c>
      <c r="D43" t="s">
        <v>28</v>
      </c>
      <c r="E43">
        <f>Lagetreue!B30*10</f>
        <v>2.8684721048921347</v>
      </c>
      <c r="F43">
        <f>Lagetreue!C30*10</f>
        <v>-0.6180907972157001</v>
      </c>
      <c r="G43">
        <f>Lagetreue!D30*10</f>
        <v>2.9343088539121185</v>
      </c>
      <c r="H43">
        <f>Lagetreue!E30*10</f>
        <v>4.979512812569737</v>
      </c>
      <c r="I43">
        <f>Lagetreue!F30*10</f>
        <v>-4.4926184322685</v>
      </c>
      <c r="J43">
        <f>Lagetreue!G30*10</f>
        <v>6.706651044187765</v>
      </c>
    </row>
    <row r="44" spans="1:10" ht="12.75">
      <c r="A44">
        <v>1003</v>
      </c>
      <c r="B44">
        <v>4474992.11478</v>
      </c>
      <c r="C44">
        <v>5363617.3458</v>
      </c>
      <c r="D44" t="s">
        <v>29</v>
      </c>
      <c r="E44">
        <f>Lagetreue!B31*10</f>
        <v>-16.360279703512788</v>
      </c>
      <c r="F44">
        <f>Lagetreue!C31*10</f>
        <v>-0.5178309045732021</v>
      </c>
      <c r="G44">
        <f>Lagetreue!D31*10</f>
        <v>16.36847277002053</v>
      </c>
      <c r="H44">
        <f>Lagetreue!E31*10</f>
        <v>8.968376973643899</v>
      </c>
      <c r="I44">
        <f>Lagetreue!F31*10</f>
        <v>-24.93356983177364</v>
      </c>
      <c r="J44">
        <f>Lagetreue!G31*10</f>
        <v>26.49744685997726</v>
      </c>
    </row>
    <row r="45" spans="1:10" ht="12.75">
      <c r="A45">
        <v>1004</v>
      </c>
      <c r="B45">
        <v>4475037.57632</v>
      </c>
      <c r="C45">
        <v>5363637.90356</v>
      </c>
      <c r="D45" t="s">
        <v>30</v>
      </c>
      <c r="E45">
        <f>Lagetreue!B32*10</f>
        <v>-13.84833780117333</v>
      </c>
      <c r="F45">
        <f>Lagetreue!C32*10</f>
        <v>-6.057588895782828</v>
      </c>
      <c r="G45">
        <f>Lagetreue!D32*10</f>
        <v>15.115252002057975</v>
      </c>
      <c r="H45">
        <f>Lagetreue!E32*10</f>
        <v>14.221777459606528</v>
      </c>
      <c r="I45">
        <f>Lagetreue!F32*10</f>
        <v>-29.269571509212255</v>
      </c>
      <c r="J45">
        <f>Lagetreue!G32*10</f>
        <v>32.541769626796</v>
      </c>
    </row>
    <row r="46" spans="1:10" ht="12.75">
      <c r="A46">
        <v>1006</v>
      </c>
      <c r="B46">
        <v>4474978.51809</v>
      </c>
      <c r="C46">
        <v>5363734.24095</v>
      </c>
      <c r="D46" t="s">
        <v>31</v>
      </c>
      <c r="E46">
        <f>Lagetreue!B33*10</f>
        <v>-17.755340607836843</v>
      </c>
      <c r="F46">
        <f>Lagetreue!C33*10</f>
        <v>-1.7926990985870361</v>
      </c>
      <c r="G46">
        <f>Lagetreue!D33*10</f>
        <v>17.845612630514392</v>
      </c>
      <c r="H46">
        <f>Lagetreue!E33*10</f>
        <v>3.8515711203217506</v>
      </c>
      <c r="I46">
        <f>Lagetreue!F33*10</f>
        <v>-12.338993018493056</v>
      </c>
      <c r="J46">
        <f>Lagetreue!G33*10</f>
        <v>12.926149805928945</v>
      </c>
    </row>
    <row r="47" spans="1:3" ht="12.75">
      <c r="A47">
        <v>1001</v>
      </c>
      <c r="B47">
        <v>4474905.8359</v>
      </c>
      <c r="C47">
        <v>5363715.943</v>
      </c>
    </row>
    <row r="49" ht="12.75">
      <c r="A49" t="s">
        <v>62</v>
      </c>
    </row>
    <row r="50" spans="1:3" ht="12.75">
      <c r="A50" t="s">
        <v>46</v>
      </c>
      <c r="B50">
        <f>MIN(B4:B47)</f>
        <v>4474761.38503</v>
      </c>
      <c r="C50">
        <f>MIN(C4:C47)</f>
        <v>5363617.3458</v>
      </c>
    </row>
    <row r="51" spans="1:3" ht="12.75">
      <c r="A51" t="s">
        <v>47</v>
      </c>
      <c r="B51">
        <f>MAX(B4:B47)</f>
        <v>4475037.57632</v>
      </c>
      <c r="C51">
        <f>MAX(C4:C47)</f>
        <v>5363939.6342</v>
      </c>
    </row>
    <row r="52" spans="1:3" ht="12.75">
      <c r="A52" t="s">
        <v>48</v>
      </c>
      <c r="B52">
        <f>ABS(B51-B50)</f>
        <v>276.1912900004536</v>
      </c>
      <c r="C52">
        <f>ABS(C51-C50)</f>
        <v>322.28839999996126</v>
      </c>
    </row>
    <row r="53" spans="1:3" ht="12.75">
      <c r="A53" t="s">
        <v>50</v>
      </c>
      <c r="B53">
        <f>MAX(B52:C52)</f>
        <v>322.28839999996126</v>
      </c>
      <c r="C53">
        <f>MAX(C52:D52)</f>
        <v>322.28839999996126</v>
      </c>
    </row>
    <row r="54" ht="12.75">
      <c r="A54" t="s">
        <v>49</v>
      </c>
    </row>
    <row r="55" spans="1:3" ht="12.75">
      <c r="A55" t="s">
        <v>46</v>
      </c>
      <c r="B55">
        <f>B50</f>
        <v>4474761.38503</v>
      </c>
      <c r="C55">
        <f>C50</f>
        <v>5363617.3458</v>
      </c>
    </row>
    <row r="56" spans="1:3" ht="12.75">
      <c r="A56" t="s">
        <v>47</v>
      </c>
      <c r="B56">
        <f>B50+B53</f>
        <v>4475083.6734299995</v>
      </c>
      <c r="C56">
        <f>C50</f>
        <v>5363617.3458</v>
      </c>
    </row>
    <row r="58" ht="13.5" thickBot="1">
      <c r="A58" t="s">
        <v>63</v>
      </c>
    </row>
    <row r="59" spans="1:8" ht="12.75">
      <c r="A59" s="74" t="s">
        <v>55</v>
      </c>
      <c r="B59" s="78" t="s">
        <v>66</v>
      </c>
      <c r="C59" s="11" t="s">
        <v>73</v>
      </c>
      <c r="D59" s="11" t="s">
        <v>74</v>
      </c>
      <c r="E59" s="11" t="s">
        <v>75</v>
      </c>
      <c r="F59" s="11" t="s">
        <v>76</v>
      </c>
      <c r="G59" s="11" t="s">
        <v>77</v>
      </c>
      <c r="H59" s="12" t="s">
        <v>78</v>
      </c>
    </row>
    <row r="60" spans="1:8" ht="12.75">
      <c r="A60" s="72" t="s">
        <v>60</v>
      </c>
      <c r="B60" s="1">
        <f>Lagetreue!D36</f>
        <v>0.6727533960229097</v>
      </c>
      <c r="C60" s="75">
        <f>Lagetreue!D45</f>
        <v>0.3404426347363999</v>
      </c>
      <c r="D60" s="75">
        <f>Lagetreue!D54</f>
        <v>0.5541687073325909</v>
      </c>
      <c r="E60" s="75">
        <f>Lagetreue!D63</f>
        <v>0.45120893617689695</v>
      </c>
      <c r="F60" s="75">
        <f>Lagetreue!D72</f>
        <v>1.6233862607471625</v>
      </c>
      <c r="G60" s="75">
        <f>Lagetreue!D81</f>
        <v>1.2518322101202761</v>
      </c>
      <c r="H60" s="18">
        <f>Lagetreue!D90</f>
        <v>1.5115252002057975</v>
      </c>
    </row>
    <row r="61" spans="1:8" ht="12.75">
      <c r="A61" s="72" t="s">
        <v>52</v>
      </c>
      <c r="B61" s="1">
        <f>Lagetreue!D37</f>
        <v>0.38901364000301736</v>
      </c>
      <c r="C61" s="75">
        <f>Lagetreue!D46</f>
        <v>0.32908596618025054</v>
      </c>
      <c r="D61" s="75">
        <f>Lagetreue!D55</f>
        <v>0.420396031191691</v>
      </c>
      <c r="E61" s="75">
        <f>Lagetreue!D64</f>
        <v>0.4020845235076281</v>
      </c>
      <c r="F61" s="75">
        <f>Lagetreue!D73</f>
        <v>1.015820834233545</v>
      </c>
      <c r="G61" s="75">
        <f>Lagetreue!D82</f>
        <v>0.8188022276013671</v>
      </c>
      <c r="H61" s="18">
        <f>Lagetreue!D91</f>
        <v>0.29343088539121187</v>
      </c>
    </row>
    <row r="62" spans="1:8" ht="12.75">
      <c r="A62" s="72" t="s">
        <v>65</v>
      </c>
      <c r="B62" s="1">
        <f>Lagetreue!D38</f>
        <v>0.21597140754084548</v>
      </c>
      <c r="C62" s="75">
        <f>Lagetreue!D47</f>
        <v>0.31107457571192365</v>
      </c>
      <c r="D62" s="75">
        <f>Lagetreue!D56</f>
        <v>0.313377890278971</v>
      </c>
      <c r="E62" s="75">
        <f>Lagetreue!D65</f>
        <v>0.2366747940226459</v>
      </c>
      <c r="F62" s="75">
        <f>Lagetreue!D74</f>
        <v>0.6371442918524315</v>
      </c>
      <c r="G62" s="75">
        <f>Lagetreue!D83</f>
        <v>0.6915245839493818</v>
      </c>
      <c r="H62" s="18">
        <f>Lagetreue!D92</f>
        <v>0.16455322013186768</v>
      </c>
    </row>
    <row r="63" spans="1:8" ht="12.75">
      <c r="A63" s="72" t="s">
        <v>64</v>
      </c>
      <c r="B63" s="1">
        <f>Lagetreue!D39</f>
        <v>1.9935246543047171</v>
      </c>
      <c r="C63" s="75">
        <f>Lagetreue!D48</f>
        <v>0.4501018799707741</v>
      </c>
      <c r="D63" s="75">
        <f>Lagetreue!D57</f>
        <v>0.7808569218063641</v>
      </c>
      <c r="E63" s="75">
        <f>Lagetreue!D66</f>
        <v>1.1236965266513506</v>
      </c>
      <c r="F63" s="75">
        <f>Lagetreue!D75</f>
        <v>2.3918133408697346</v>
      </c>
      <c r="G63" s="75">
        <f>Lagetreue!D84</f>
        <v>1.7413745389050566</v>
      </c>
      <c r="H63" s="18">
        <f>Lagetreue!D93</f>
        <v>1.755018465841562</v>
      </c>
    </row>
    <row r="64" spans="1:8" ht="12.75">
      <c r="A64" s="72" t="s">
        <v>61</v>
      </c>
      <c r="B64" s="1">
        <f>Lagetreue!D40</f>
        <v>1.5113259999306206</v>
      </c>
      <c r="C64" s="75">
        <f>Lagetreue!D49</f>
        <v>0.3754143580601663</v>
      </c>
      <c r="D64" s="75">
        <f>Lagetreue!D58</f>
        <v>0.6801066042624649</v>
      </c>
      <c r="E64" s="75">
        <f>Lagetreue!D67</f>
        <v>0.7346047711786345</v>
      </c>
      <c r="F64" s="75">
        <f>Lagetreue!D76</f>
        <v>2.0573820568676324</v>
      </c>
      <c r="G64" s="75">
        <f>Lagetreue!D85</f>
        <v>1.6640488698785634</v>
      </c>
      <c r="H64" s="18">
        <f>Lagetreue!D94</f>
        <v>1.636847277002053</v>
      </c>
    </row>
    <row r="65" spans="1:8" ht="12.75">
      <c r="A65" s="72" t="s">
        <v>43</v>
      </c>
      <c r="B65" s="1">
        <f>Lagetreue!D41</f>
        <v>0.9118107886439455</v>
      </c>
      <c r="C65" s="75">
        <f>Lagetreue!D50</f>
        <v>0.36405768950401696</v>
      </c>
      <c r="D65" s="75">
        <f>Lagetreue!D59</f>
        <v>0.548945521191907</v>
      </c>
      <c r="E65" s="75">
        <f>Lagetreue!D68</f>
        <v>0.5841085952423338</v>
      </c>
      <c r="F65" s="75">
        <f>Lagetreue!D77</f>
        <v>1.549268932813624</v>
      </c>
      <c r="G65" s="75">
        <f>Lagetreue!D86</f>
        <v>1.2310188873596544</v>
      </c>
      <c r="H65" s="18">
        <f>Lagetreue!D95</f>
        <v>1.0717396858935067</v>
      </c>
    </row>
    <row r="66" spans="1:8" ht="12.75">
      <c r="A66" s="72" t="s">
        <v>54</v>
      </c>
      <c r="B66" s="1">
        <f>Lagetreue!D42</f>
        <v>0.13233380381703164</v>
      </c>
      <c r="C66" s="75">
        <f>Lagetreue!D51</f>
        <v>0.30657172809484196</v>
      </c>
      <c r="D66" s="75">
        <f>Lagetreue!D60</f>
        <v>0.286623355050791</v>
      </c>
      <c r="E66" s="75">
        <f>Lagetreue!D69</f>
        <v>0.15816526866907182</v>
      </c>
      <c r="F66" s="75">
        <f>Lagetreue!D78</f>
        <v>0.5659085071555653</v>
      </c>
      <c r="G66" s="75">
        <f>Lagetreue!D87</f>
        <v>0.6597051730363854</v>
      </c>
      <c r="H66" s="18">
        <f>Lagetreue!D96</f>
        <v>0.13233380381703164</v>
      </c>
    </row>
    <row r="67" spans="1:8" ht="13.5" thickBot="1">
      <c r="A67" s="73" t="s">
        <v>53</v>
      </c>
      <c r="B67" s="2">
        <f>Lagetreue!D43</f>
        <v>2.467586220595058</v>
      </c>
      <c r="C67" s="76">
        <f>Lagetreue!D52</f>
        <v>0.4687737604484261</v>
      </c>
      <c r="D67" s="76">
        <f>Lagetreue!D61</f>
        <v>0.806044501192339</v>
      </c>
      <c r="E67" s="76">
        <f>Lagetreue!D70</f>
        <v>1.2543716107094893</v>
      </c>
      <c r="F67" s="76">
        <f>Lagetreue!D79</f>
        <v>2.467586220595058</v>
      </c>
      <c r="G67" s="76">
        <f>Lagetreue!D88</f>
        <v>1.7607059561616798</v>
      </c>
      <c r="H67" s="19">
        <f>Lagetreue!D97</f>
        <v>1.7845612630514391</v>
      </c>
    </row>
    <row r="68" spans="1:8" ht="12.75">
      <c r="A68" s="74" t="s">
        <v>56</v>
      </c>
      <c r="B68" s="78" t="s">
        <v>66</v>
      </c>
      <c r="C68" s="11" t="s">
        <v>73</v>
      </c>
      <c r="D68" s="11" t="s">
        <v>74</v>
      </c>
      <c r="E68" s="11" t="s">
        <v>75</v>
      </c>
      <c r="F68" s="11" t="s">
        <v>76</v>
      </c>
      <c r="G68" s="11" t="s">
        <v>77</v>
      </c>
      <c r="H68" s="12" t="s">
        <v>78</v>
      </c>
    </row>
    <row r="69" spans="1:8" ht="12.75">
      <c r="A69" s="72" t="s">
        <v>60</v>
      </c>
      <c r="B69" s="1">
        <f>Lagetreue!G36</f>
        <v>0.6714287329339994</v>
      </c>
      <c r="C69" s="75">
        <f>Lagetreue!G45</f>
        <v>0.34044124080504756</v>
      </c>
      <c r="D69" s="75">
        <f>Lagetreue!G54</f>
        <v>0.45305673431606797</v>
      </c>
      <c r="E69" s="75">
        <f>Lagetreue!G63</f>
        <v>0.7711642762137632</v>
      </c>
      <c r="F69" s="75">
        <f>Lagetreue!G72</f>
        <v>1.4355741042978363</v>
      </c>
      <c r="G69" s="75"/>
      <c r="H69" s="18">
        <f>Lagetreue!G90</f>
        <v>1.2926149805928946</v>
      </c>
    </row>
    <row r="70" spans="1:8" ht="12.75">
      <c r="A70" s="72" t="s">
        <v>52</v>
      </c>
      <c r="B70" s="1">
        <f>Lagetreue!G37</f>
        <v>0.456985609696011</v>
      </c>
      <c r="C70" s="75">
        <f>Lagetreue!G46</f>
        <v>0.32908452355172685</v>
      </c>
      <c r="D70" s="75">
        <f>Lagetreue!G55</f>
        <v>0.3180243403637001</v>
      </c>
      <c r="E70" s="75">
        <f>Lagetreue!G64</f>
        <v>0.6213476118776151</v>
      </c>
      <c r="F70" s="75">
        <f>Lagetreue!G73</f>
        <v>0.6902629566296762</v>
      </c>
      <c r="G70" s="75"/>
      <c r="H70" s="18">
        <f>Lagetreue!G91</f>
        <v>0.6706651044187766</v>
      </c>
    </row>
    <row r="71" spans="1:8" ht="12.75">
      <c r="A71" s="72" t="s">
        <v>65</v>
      </c>
      <c r="B71" s="1">
        <f>Lagetreue!G38</f>
        <v>0.21388652716546433</v>
      </c>
      <c r="C71" s="75">
        <f>Lagetreue!G47</f>
        <v>0.31107312025263373</v>
      </c>
      <c r="D71" s="75">
        <f>Lagetreue!G56</f>
        <v>0.2099984252018059</v>
      </c>
      <c r="E71" s="75">
        <f>Lagetreue!G65</f>
        <v>0.4364584104635717</v>
      </c>
      <c r="F71" s="75">
        <f>Lagetreue!G74</f>
        <v>0.5615765601475387</v>
      </c>
      <c r="G71" s="75"/>
      <c r="H71" s="18">
        <f>Lagetreue!G92</f>
        <v>0.2400000639373806</v>
      </c>
    </row>
    <row r="72" spans="1:8" ht="12.75">
      <c r="A72" s="72" t="s">
        <v>64</v>
      </c>
      <c r="B72" s="1">
        <f>Lagetreue!G39</f>
        <v>2.5953666639871713</v>
      </c>
      <c r="C72" s="75">
        <f>Lagetreue!G48</f>
        <v>0.4501003814630259</v>
      </c>
      <c r="D72" s="75">
        <f>Lagetreue!G57</f>
        <v>0.654469762012873</v>
      </c>
      <c r="E72" s="75">
        <f>Lagetreue!G66</f>
        <v>1.4321881580027556</v>
      </c>
      <c r="F72" s="75">
        <f>Lagetreue!G75</f>
        <v>2.3590043588012657</v>
      </c>
      <c r="G72" s="75"/>
      <c r="H72" s="18">
        <f>Lagetreue!G93</f>
        <v>3.1332905073432245</v>
      </c>
    </row>
    <row r="73" spans="1:8" ht="12.75">
      <c r="A73" s="72" t="s">
        <v>61</v>
      </c>
      <c r="B73" s="1">
        <f>Lagetreue!G40</f>
        <v>1.3198123469945813</v>
      </c>
      <c r="C73" s="75">
        <f>Lagetreue!G49</f>
        <v>0.37541296397176954</v>
      </c>
      <c r="D73" s="75">
        <f>Lagetreue!G58</f>
        <v>0.564952860814293</v>
      </c>
      <c r="E73" s="75">
        <f>Lagetreue!G67</f>
        <v>0.9949483212763461</v>
      </c>
      <c r="F73" s="75">
        <f>Lagetreue!G76</f>
        <v>2.0564452090441603</v>
      </c>
      <c r="G73" s="75"/>
      <c r="H73" s="18">
        <f>Lagetreue!G94</f>
        <v>2.649744685997726</v>
      </c>
    </row>
    <row r="74" spans="1:8" ht="12.75">
      <c r="A74" s="72" t="s">
        <v>43</v>
      </c>
      <c r="B74" s="1">
        <f>Lagetreue!G41</f>
        <v>1.005723385595702</v>
      </c>
      <c r="C74" s="75">
        <f>Lagetreue!G50</f>
        <v>0.3640562467184489</v>
      </c>
      <c r="D74" s="75">
        <f>Lagetreue!G59</f>
        <v>0.4376325560133061</v>
      </c>
      <c r="E74" s="75">
        <f>Lagetreue!G68</f>
        <v>0.8514260372870911</v>
      </c>
      <c r="F74" s="75">
        <f>Lagetreue!G77</f>
        <v>1.4281235891286306</v>
      </c>
      <c r="G74" s="75"/>
      <c r="H74" s="18">
        <f>Lagetreue!G95</f>
        <v>1.5999071075012057</v>
      </c>
    </row>
    <row r="75" spans="1:8" ht="12.75">
      <c r="A75" s="72" t="s">
        <v>54</v>
      </c>
      <c r="B75" s="1">
        <f>Lagetreue!G42</f>
        <v>0.13233380381703164</v>
      </c>
      <c r="C75" s="75">
        <f>Lagetreue!G51</f>
        <v>0.3065702694278605</v>
      </c>
      <c r="D75" s="75">
        <f>Lagetreue!G60</f>
        <v>0.1829919464113323</v>
      </c>
      <c r="E75" s="75">
        <f>Lagetreue!G69</f>
        <v>0.38247820924298975</v>
      </c>
      <c r="F75" s="75">
        <f>Lagetreue!G78</f>
        <v>0.5601325768540444</v>
      </c>
      <c r="G75" s="75"/>
      <c r="H75" s="18">
        <f>Lagetreue!G96</f>
        <v>0.13233380381703164</v>
      </c>
    </row>
    <row r="76" spans="1:8" ht="13.5" thickBot="1">
      <c r="A76" s="73" t="s">
        <v>53</v>
      </c>
      <c r="B76" s="2">
        <f>Lagetreue!G43</f>
        <v>3.2541769626795993</v>
      </c>
      <c r="C76" s="76">
        <f>Lagetreue!G52</f>
        <v>0.46877223583584</v>
      </c>
      <c r="D76" s="76">
        <f>Lagetreue!G61</f>
        <v>0.676848987312518</v>
      </c>
      <c r="E76" s="76">
        <f>Lagetreue!G70</f>
        <v>1.487816631499162</v>
      </c>
      <c r="F76" s="76">
        <f>Lagetreue!G79</f>
        <v>2.4322325979555086</v>
      </c>
      <c r="G76" s="76"/>
      <c r="H76" s="19">
        <f>Lagetreue!G97</f>
        <v>3.2541769626795993</v>
      </c>
    </row>
    <row r="77" spans="1:4" ht="12.75">
      <c r="A77" s="77" t="s">
        <v>74</v>
      </c>
      <c r="B77" s="75" t="str">
        <f>Lagetreue!J35</f>
        <v>Bussole Bandmass</v>
      </c>
      <c r="C77" s="75" t="str">
        <f>Lagetreue!M35</f>
        <v>Bussole Fadenmessgerät</v>
      </c>
      <c r="D77" s="18" t="str">
        <f>Lagetreue!P35</f>
        <v>Bussole Ultraschall</v>
      </c>
    </row>
    <row r="78" spans="1:4" ht="12.75">
      <c r="A78" s="72" t="s">
        <v>60</v>
      </c>
      <c r="B78" s="75">
        <f>Lagetreue!J54</f>
        <v>1.463318033507846</v>
      </c>
      <c r="C78" s="75">
        <f>Lagetreue!M54</f>
        <v>1.546620087196546</v>
      </c>
      <c r="D78" s="18">
        <f>Lagetreue!P54</f>
        <v>1.546620086866599</v>
      </c>
    </row>
    <row r="79" spans="1:4" ht="12.75">
      <c r="A79" s="72" t="s">
        <v>52</v>
      </c>
      <c r="B79" s="75">
        <f>Lagetreue!J55</f>
        <v>1.012966153952844</v>
      </c>
      <c r="C79" s="75">
        <f>Lagetreue!M55</f>
        <v>1.461955728973701</v>
      </c>
      <c r="D79" s="18">
        <f>Lagetreue!P55</f>
        <v>1.4957042775659808</v>
      </c>
    </row>
    <row r="80" spans="1:4" ht="12.75">
      <c r="A80" s="72" t="s">
        <v>65</v>
      </c>
      <c r="B80" s="75">
        <f>Lagetreue!J56</f>
        <v>0.3624659940682572</v>
      </c>
      <c r="C80" s="75">
        <f>Lagetreue!M56</f>
        <v>1.394224242395425</v>
      </c>
      <c r="D80" s="18">
        <f>Lagetreue!P56</f>
        <v>1.4549716301254865</v>
      </c>
    </row>
    <row r="81" spans="1:4" ht="12.75">
      <c r="A81" s="72" t="s">
        <v>64</v>
      </c>
      <c r="B81" s="75">
        <f>Lagetreue!J57</f>
        <v>1.6745080653426465</v>
      </c>
      <c r="C81" s="75">
        <f>Lagetreue!M57</f>
        <v>1.694144176867445</v>
      </c>
      <c r="D81" s="18">
        <f>Lagetreue!P57</f>
        <v>1.6857217717985855</v>
      </c>
    </row>
    <row r="82" spans="1:4" ht="12.75">
      <c r="A82" s="72" t="s">
        <v>61</v>
      </c>
      <c r="B82" s="75">
        <f>Lagetreue!J58</f>
        <v>1.6520046167084985</v>
      </c>
      <c r="C82" s="75">
        <f>Lagetreue!M58</f>
        <v>1.62857791479149</v>
      </c>
      <c r="D82" s="18">
        <f>Lagetreue!P58</f>
        <v>1.6238988007177024</v>
      </c>
    </row>
    <row r="83" spans="1:4" ht="12.75">
      <c r="A83" s="72" t="s">
        <v>43</v>
      </c>
      <c r="B83" s="75">
        <f>Lagetreue!J59</f>
        <v>1.2016527371534966</v>
      </c>
      <c r="C83" s="75">
        <f>Lagetreue!M59</f>
        <v>1.5448157334446118</v>
      </c>
      <c r="D83" s="18">
        <f>Lagetreue!P59</f>
        <v>1.5641953565669227</v>
      </c>
    </row>
    <row r="84" spans="1:4" ht="12.75">
      <c r="A84" s="72" t="s">
        <v>54</v>
      </c>
      <c r="B84" s="75">
        <f>Lagetreue!J60</f>
        <v>0.19984095409711056</v>
      </c>
      <c r="C84" s="75">
        <f>Lagetreue!M60</f>
        <v>1.3772913707508558</v>
      </c>
      <c r="D84" s="18">
        <f>Lagetreue!P60</f>
        <v>1.444788468265363</v>
      </c>
    </row>
    <row r="85" spans="1:4" ht="13.5" thickBot="1">
      <c r="A85" s="73" t="s">
        <v>53</v>
      </c>
      <c r="B85" s="76">
        <f>Lagetreue!J61</f>
        <v>1.6801339275011835</v>
      </c>
      <c r="C85" s="76">
        <f>Lagetreue!M61</f>
        <v>1.7105357423864338</v>
      </c>
      <c r="D85" s="19">
        <f>Lagetreue!P61</f>
        <v>1.7011775145688062</v>
      </c>
    </row>
    <row r="86" ht="13.5" thickBot="1"/>
    <row r="87" spans="1:2" ht="12.75">
      <c r="A87" s="74" t="s">
        <v>79</v>
      </c>
      <c r="B87" s="12"/>
    </row>
    <row r="88" spans="1:2" ht="12.75">
      <c r="A88" s="72" t="s">
        <v>60</v>
      </c>
      <c r="B88" s="18">
        <v>2.5</v>
      </c>
    </row>
    <row r="89" spans="1:2" ht="12.75">
      <c r="A89" s="72" t="s">
        <v>80</v>
      </c>
      <c r="B89" s="18">
        <v>2</v>
      </c>
    </row>
    <row r="90" spans="1:2" ht="12.75">
      <c r="A90" s="72" t="s">
        <v>65</v>
      </c>
      <c r="B90" s="18">
        <v>1</v>
      </c>
    </row>
    <row r="91" spans="1:2" ht="12.75">
      <c r="A91" s="72" t="s">
        <v>64</v>
      </c>
      <c r="B91" s="18">
        <v>4</v>
      </c>
    </row>
    <row r="92" spans="1:2" ht="12.75">
      <c r="A92" s="72" t="s">
        <v>61</v>
      </c>
      <c r="B92" s="18">
        <v>3</v>
      </c>
    </row>
    <row r="93" spans="1:2" ht="12.75">
      <c r="A93" s="72" t="s">
        <v>43</v>
      </c>
      <c r="B93" s="18">
        <v>2.8</v>
      </c>
    </row>
    <row r="94" spans="1:2" ht="12.75">
      <c r="A94" s="72" t="s">
        <v>54</v>
      </c>
      <c r="B94" s="18">
        <v>0.5</v>
      </c>
    </row>
    <row r="95" spans="1:2" ht="13.5" thickBot="1">
      <c r="A95" s="73" t="s">
        <v>53</v>
      </c>
      <c r="B95" s="19">
        <v>4.5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loose</dc:creator>
  <cp:keywords/>
  <dc:description/>
  <cp:lastModifiedBy>Johannes Loose</cp:lastModifiedBy>
  <dcterms:created xsi:type="dcterms:W3CDTF">2006-07-10T13:43:03Z</dcterms:created>
  <dcterms:modified xsi:type="dcterms:W3CDTF">2007-11-29T15:03:50Z</dcterms:modified>
  <cp:category/>
  <cp:version/>
  <cp:contentType/>
  <cp:contentStatus/>
</cp:coreProperties>
</file>